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/>
  <mc:AlternateContent xmlns:mc="http://schemas.openxmlformats.org/markup-compatibility/2006">
    <mc:Choice Requires="x15">
      <x15ac:absPath xmlns:x15ac="http://schemas.microsoft.com/office/spreadsheetml/2010/11/ac" url="https://uwvnl.sharepoint.com/sites/ccfactory/projecten/CNCPRJ0769/jaarverslag 2023/"/>
    </mc:Choice>
  </mc:AlternateContent>
  <xr:revisionPtr revIDLastSave="149" documentId="8_{C9375BB9-5022-41AC-B32A-480D6D7C38A6}" xr6:coauthVersionLast="47" xr6:coauthVersionMax="47" xr10:uidLastSave="{318B8947-42CB-488B-B3F8-24157090F14B}"/>
  <bookViews>
    <workbookView xWindow="28680" yWindow="-120" windowWidth="25440" windowHeight="15390" tabRatio="806" firstSheet="48" activeTab="37" xr2:uid="{00000000-000D-0000-FFFF-FFFF00000000}"/>
  </bookViews>
  <sheets>
    <sheet name="Fondsvermogen, baten en lasten" sheetId="1" r:id="rId1"/>
    <sheet name="Uitvoeringskosten versus budget" sheetId="2" r:id="rId2"/>
    <sheet name="Uitvk.percentage totale kosten" sheetId="3" r:id="rId3"/>
    <sheet name="Opbouw uitvoeringskosten" sheetId="4" r:id="rId4"/>
    <sheet name="Uitgekeerde bedragen per wet" sheetId="49" r:id="rId5"/>
    <sheet name="Uitgek. bedragen WW" sheetId="5" r:id="rId6"/>
    <sheet name="Uitgek. bedragen ao-uitkeringen" sheetId="6" r:id="rId7"/>
    <sheet name="Uitgek. bedragen WAO" sheetId="7" r:id="rId8"/>
    <sheet name="Uitgek. bedragen WIA" sheetId="8" r:id="rId9"/>
    <sheet name="Uitgek. bedragen WAZ" sheetId="9" r:id="rId10"/>
    <sheet name="Uitgek. bedragen Wajong" sheetId="10" r:id="rId11"/>
    <sheet name="Uitgek. bedragen Wazo" sheetId="11" r:id="rId12"/>
    <sheet name="Uitgek. bedragen Ziektewet" sheetId="12" r:id="rId13"/>
    <sheet name="Uitgek. bedragen Toeslagenwet" sheetId="13" r:id="rId14"/>
    <sheet name="Kosten re-integratie en voorz." sheetId="14" r:id="rId15"/>
    <sheet name="Omvang personeelsbestand" sheetId="15" r:id="rId16"/>
    <sheet name="Verz. en uitk.gerechtigden" sheetId="35" r:id="rId17"/>
    <sheet name="Cliënten per wet" sheetId="16" r:id="rId18"/>
    <sheet name="Volume uitkeringen WW" sheetId="17" r:id="rId19"/>
    <sheet name="Lopende WW-uitk naar leeftijd" sheetId="43" r:id="rId20"/>
    <sheet name="Volume uitkeringen WAO" sheetId="18" r:id="rId21"/>
    <sheet name="Volume uitkeringen WIA" sheetId="19" r:id="rId22"/>
    <sheet name="Lopende WIA-uitk naar leeft." sheetId="50" r:id="rId23"/>
    <sheet name="Volume uitkeringen WAZ" sheetId="20" r:id="rId24"/>
    <sheet name="Volume uitkeringen Wajong" sheetId="21" r:id="rId25"/>
    <sheet name="Lopende Wajong-uitk naar leeft." sheetId="47" r:id="rId26"/>
    <sheet name="Lopende ZW-uitk. naar vangnetgr" sheetId="48" r:id="rId27"/>
    <sheet name="Volume uitkeringen Wazo" sheetId="23" r:id="rId28"/>
    <sheet name="Uitstroom WAO" sheetId="25" r:id="rId29"/>
    <sheet name="Uitstroom WIA" sheetId="26" r:id="rId30"/>
    <sheet name="Uitstroom Wajong" sheetId="28" r:id="rId31"/>
    <sheet name="Aantal sociaal-med. beoord." sheetId="55" r:id="rId32"/>
    <sheet name="Achterstanden WIA" sheetId="56" r:id="rId33"/>
    <sheet name="Uitkomst claimbeoord. WIA" sheetId="29" r:id="rId34"/>
    <sheet name="Uitkomst claimbeoord. jonggeh." sheetId="30" r:id="rId35"/>
    <sheet name="Afd overtr inlichtingenplicht" sheetId="32" r:id="rId36"/>
    <sheet name="Afd overtr. medewerkingsplicht" sheetId="31" r:id="rId37"/>
    <sheet name="WWers werk leeft. &amp; duur werkl " sheetId="33" r:id="rId38"/>
    <sheet name="Aant werk uitgestr. arbeidsbep." sheetId="34" r:id="rId39"/>
    <sheet name="Plaatsingspercentage" sheetId="42" r:id="rId40"/>
    <sheet name="Aantal werkende Wajongers" sheetId="44" r:id="rId41"/>
    <sheet name="Ontslagvergunningen" sheetId="39" r:id="rId42"/>
    <sheet name="Tewerkstellingsvergunningen" sheetId="53" r:id="rId43"/>
    <sheet name="Arbeidsmarktadviezen GVVA" sheetId="54" r:id="rId44"/>
    <sheet name="Tijdigheid eerste betaling" sheetId="24" r:id="rId45"/>
    <sheet name="Financiële rechtmatigheid" sheetId="41" r:id="rId46"/>
    <sheet name="Klanttevredenheid" sheetId="36" r:id="rId47"/>
    <sheet name="Klachtintensiteit" sheetId="37" r:id="rId48"/>
    <sheet name="Bezwaarintensiteit" sheetId="38" r:id="rId49"/>
  </sheets>
  <definedNames>
    <definedName name="_Toc353833" localSheetId="1">'Uitvoeringskosten versus budget'!$P$3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44" l="1"/>
  <c r="W18" i="55" l="1"/>
  <c r="V18" i="55"/>
  <c r="W6" i="55"/>
  <c r="U2" i="28"/>
  <c r="S2" i="26"/>
  <c r="S3" i="26"/>
  <c r="S4" i="26"/>
  <c r="S5" i="26"/>
  <c r="U2" i="25"/>
  <c r="Q5" i="48"/>
  <c r="Q3" i="48"/>
  <c r="Q2" i="48"/>
  <c r="Q6" i="47"/>
  <c r="Q2" i="43"/>
  <c r="P2" i="43" l="1"/>
  <c r="O5" i="48" l="1"/>
  <c r="O2" i="43" l="1"/>
  <c r="Q2" i="44" l="1"/>
  <c r="N2" i="48"/>
  <c r="N3" i="48"/>
  <c r="N5" i="48"/>
  <c r="R2" i="25"/>
  <c r="N2" i="43"/>
  <c r="I6" i="55" l="1"/>
  <c r="H6" i="55"/>
  <c r="G6" i="55"/>
  <c r="F6" i="55"/>
  <c r="E6" i="55"/>
  <c r="D6" i="55"/>
  <c r="C6" i="55"/>
  <c r="B6" i="55"/>
  <c r="E5" i="55"/>
  <c r="D5" i="55"/>
  <c r="C5" i="55"/>
  <c r="B5" i="55"/>
  <c r="J2" i="55"/>
  <c r="I2" i="55"/>
  <c r="H2" i="55"/>
  <c r="G2" i="55"/>
  <c r="F2" i="55"/>
  <c r="E2" i="55"/>
  <c r="D2" i="55"/>
  <c r="C2" i="55"/>
  <c r="B2" i="55"/>
  <c r="M3" i="48" l="1"/>
  <c r="M5" i="48"/>
  <c r="M2" i="48"/>
</calcChain>
</file>

<file path=xl/sharedStrings.xml><?xml version="1.0" encoding="utf-8"?>
<sst xmlns="http://schemas.openxmlformats.org/spreadsheetml/2006/main" count="278" uniqueCount="211">
  <si>
    <t>Totaal baten, lasten en fondsvermogen</t>
  </si>
  <si>
    <t>Totaal baten</t>
  </si>
  <si>
    <t>Totaal lasten</t>
  </si>
  <si>
    <t>Totaal fondsvermogen</t>
  </si>
  <si>
    <t>Uitvoeringskosten versus budget</t>
  </si>
  <si>
    <t>Gerealiseerde uitvoeringskosten</t>
  </si>
  <si>
    <t>Budget uitvoeringskosten</t>
  </si>
  <si>
    <t>Kosten per lopende uitkering</t>
  </si>
  <si>
    <t>Uitvoeringskosten als percentage van de totale kosten</t>
  </si>
  <si>
    <t>Uitvoeringskosten in % van totale kosten</t>
  </si>
  <si>
    <t>Opbouw uitvoeringskosten</t>
  </si>
  <si>
    <t>Netto-omzet uitvoeringskosten</t>
  </si>
  <si>
    <t>Vervoers- en overige kosten</t>
  </si>
  <si>
    <t>Kantoorkosten</t>
  </si>
  <si>
    <t>Automatiseringskosten</t>
  </si>
  <si>
    <t>Huisvestingskosten</t>
  </si>
  <si>
    <t>Personeelskosten</t>
  </si>
  <si>
    <t>Uitgekeerde bedragen per wet</t>
  </si>
  <si>
    <t>Overig</t>
  </si>
  <si>
    <t>WW</t>
  </si>
  <si>
    <t>Ziektewet</t>
  </si>
  <si>
    <t>Wajong</t>
  </si>
  <si>
    <t>WIA</t>
  </si>
  <si>
    <t>WAO</t>
  </si>
  <si>
    <t>Uitkeringen WW</t>
  </si>
  <si>
    <t>Uitgekeerd bedrag WW</t>
  </si>
  <si>
    <t>Gemiddelde jaaruitkering WW</t>
  </si>
  <si>
    <t>Totaal arbeidsongeschiktheidsuitkeringen</t>
  </si>
  <si>
    <t>Uitgekeerd bedrag Wajong</t>
  </si>
  <si>
    <t>Uitgekeerd bedrag WAZ</t>
  </si>
  <si>
    <t>Uitgekeerd bedrag WIA</t>
  </si>
  <si>
    <t>Uitgekeerd bedrag WAO</t>
  </si>
  <si>
    <t>Totaalaantal lopende arbeidsongeschiktheidsuitkeringen</t>
  </si>
  <si>
    <t>Uitkeringen WAO</t>
  </si>
  <si>
    <t>Gemiddelde jaaruitkering WAO</t>
  </si>
  <si>
    <t>Uitkeringen WIA</t>
  </si>
  <si>
    <t>Gemiddelde jaaruitkering WIA</t>
  </si>
  <si>
    <t>Uitkeringen WAZ</t>
  </si>
  <si>
    <t>Gemiddelde jaaruitkering WAZ</t>
  </si>
  <si>
    <t>Uitkeringen Wajong</t>
  </si>
  <si>
    <t>Gemiddelde jaaruitkering Wajong</t>
  </si>
  <si>
    <t>Uitkeringen Wazo</t>
  </si>
  <si>
    <t>Uitgekeerd bedrag Wazo</t>
  </si>
  <si>
    <t>Gemiddelde jaaruitkering Wazo</t>
  </si>
  <si>
    <t>Uitkeringen Ziektewet</t>
  </si>
  <si>
    <t>Uitgekeerd bedrag Ziektewet</t>
  </si>
  <si>
    <t>Gemiddelde jaaruitkering Ziektewet</t>
  </si>
  <si>
    <t>Uitkeringen Toeslagenwet</t>
  </si>
  <si>
    <t>Kosten re-integratie</t>
  </si>
  <si>
    <t>Uitvoeringskosten t.b.v. re-integratie</t>
  </si>
  <si>
    <t>Re-integratie arbeidsbeperkten</t>
  </si>
  <si>
    <t>Re-integratie WW'ers &lt;35% arbeidsongeschikt</t>
  </si>
  <si>
    <t>Re-integratie werklozen</t>
  </si>
  <si>
    <t>Werkvoorzieningen arbeidsbeperkten</t>
  </si>
  <si>
    <t>Onderwijsvoorzieningen  arbeidsbeperkten</t>
  </si>
  <si>
    <t>Subsidie aan instellingen t.b.v. scholing</t>
  </si>
  <si>
    <t>Scholingsregelingen WW</t>
  </si>
  <si>
    <t>Ziektewet-arbointerventies</t>
  </si>
  <si>
    <t>Leefvoorzieningen</t>
  </si>
  <si>
    <t>IPS voor gemeenten</t>
  </si>
  <si>
    <t>Aanvullende dienstverlening</t>
  </si>
  <si>
    <t>NIEUWE KLEUREN EN KLEURENVOLGORDE</t>
  </si>
  <si>
    <t>Rangorde</t>
  </si>
  <si>
    <t>Kleur</t>
  </si>
  <si>
    <t>RGB</t>
  </si>
  <si>
    <t>Kleurpercentage</t>
  </si>
  <si>
    <t>UWV-blauw</t>
  </si>
  <si>
    <t>0/120/210</t>
  </si>
  <si>
    <t>donkerblauw</t>
  </si>
  <si>
    <t>0/50/130</t>
  </si>
  <si>
    <t>lichrgroen</t>
  </si>
  <si>
    <t>196/214/0</t>
  </si>
  <si>
    <t>rood</t>
  </si>
  <si>
    <t>190/0/40</t>
  </si>
  <si>
    <t>oranje</t>
  </si>
  <si>
    <t>240/140/0</t>
  </si>
  <si>
    <t>donkergroen</t>
  </si>
  <si>
    <t>104/122/0</t>
  </si>
  <si>
    <t>lichtblauw</t>
  </si>
  <si>
    <t>185/226/255</t>
  </si>
  <si>
    <t>lichtgrijs</t>
  </si>
  <si>
    <t>245/245/245</t>
  </si>
  <si>
    <t>donkergrijs</t>
  </si>
  <si>
    <t>153/153/153</t>
  </si>
  <si>
    <t>Omvang personeelsbestand</t>
  </si>
  <si>
    <t>Aantal vaste medewerkers</t>
  </si>
  <si>
    <t>Aantal tijdelijke medewerkers</t>
  </si>
  <si>
    <t>Aantal uitzendkrachten</t>
  </si>
  <si>
    <t>Aantal externe medewerkers</t>
  </si>
  <si>
    <t>Totaal aantal interne fte's</t>
  </si>
  <si>
    <t>Verzekerden en uitkeringsgerechtigden</t>
  </si>
  <si>
    <t>Aantal verzekerde personen</t>
  </si>
  <si>
    <t>Aantal uitkeringsgerechtigden</t>
  </si>
  <si>
    <t>Cliënten per wet</t>
  </si>
  <si>
    <t>Wazo</t>
  </si>
  <si>
    <t>WAZ</t>
  </si>
  <si>
    <t>% +/-</t>
  </si>
  <si>
    <t>Volume uitkeringen WW</t>
  </si>
  <si>
    <t>Instroom</t>
  </si>
  <si>
    <t>Uitstroom</t>
  </si>
  <si>
    <t>Lopend bestand ultimo</t>
  </si>
  <si>
    <t>Lopende WW-uitkeringen naar leeftijd</t>
  </si>
  <si>
    <t>55-AOW-leeftijd</t>
  </si>
  <si>
    <t>45-54</t>
  </si>
  <si>
    <t>35-44</t>
  </si>
  <si>
    <t>25-34</t>
  </si>
  <si>
    <t>15-24</t>
  </si>
  <si>
    <t>Volume uitkeringen WAO</t>
  </si>
  <si>
    <t>Volume uitkeringen WIA</t>
  </si>
  <si>
    <t>Aantal lopende uitkeringen WGA</t>
  </si>
  <si>
    <t>Aantal lopende uitkeringen IVA</t>
  </si>
  <si>
    <t>Lopende WIA-uitkeringen naar leeftijd</t>
  </si>
  <si>
    <t>15-34</t>
  </si>
  <si>
    <t>Volume uitkeringen WAZ</t>
  </si>
  <si>
    <t>Volume uitkeringen Wajong</t>
  </si>
  <si>
    <t>Lopende Wajong-uitkeringen naar leeftijd</t>
  </si>
  <si>
    <t>Lopende ZW-uitkeringen naar vangnetgroep</t>
  </si>
  <si>
    <t>Zwangere vrouwen</t>
  </si>
  <si>
    <t>Flexwerkers</t>
  </si>
  <si>
    <t>Zieke WW'ers</t>
  </si>
  <si>
    <t>Volume uitkeringen Wazo</t>
  </si>
  <si>
    <t>Lopend bestand gemiddeld</t>
  </si>
  <si>
    <t>Uitstroom WAO</t>
  </si>
  <si>
    <t>Overlijden</t>
  </si>
  <si>
    <t>Pensionering</t>
  </si>
  <si>
    <t>Herstel/herbeoordeling</t>
  </si>
  <si>
    <t>Uitstroom WIA</t>
  </si>
  <si>
    <t>Uitstroom Wajong</t>
  </si>
  <si>
    <t>Herbeoordelingen</t>
  </si>
  <si>
    <t>Beoordelingen Integrale activering Wajong</t>
  </si>
  <si>
    <t>Claimbeoordelingen WIA</t>
  </si>
  <si>
    <t>Claimbeoordelingen WAO</t>
  </si>
  <si>
    <t>Claimbeoordelingen Wajong</t>
  </si>
  <si>
    <t>Indicatiestellingen banenafspraak</t>
  </si>
  <si>
    <t>Eerstejaars Ziektewet-beoordelingen</t>
  </si>
  <si>
    <t>Aantal beoordeelde re-integratieverslagen</t>
  </si>
  <si>
    <t>Aantal deskundigenoordelen</t>
  </si>
  <si>
    <t>Aantal ontvangen WIA-aanvragen</t>
  </si>
  <si>
    <t>Aantal afgehandelde WIA-aanvragen</t>
  </si>
  <si>
    <t>Werkvoorraad WIA-aanvragen ultimo jaar</t>
  </si>
  <si>
    <t>Achterstand WIA-claimbeoordelingen ultimo jaar</t>
  </si>
  <si>
    <t>Uitkomsten beoordelingen WIA</t>
  </si>
  <si>
    <t>Afgewezen aanvragen</t>
  </si>
  <si>
    <t>Toegekende aanvragen IVA</t>
  </si>
  <si>
    <t>Toegekende aanvragen WGA volledig arbeidsongeschikt</t>
  </si>
  <si>
    <t>Toegekende aanvragen WGA deels arbeidsongeschikt</t>
  </si>
  <si>
    <t xml:space="preserve">Uitkomsten beoordeling nWajong en beoordeling arbeidsvermogen </t>
  </si>
  <si>
    <t>Toegekende aanvragen alleen arbeidsondersteuning</t>
  </si>
  <si>
    <t>Toegekende aanvragen studieregeling</t>
  </si>
  <si>
    <t>Toegekende aanvragen werkregeling</t>
  </si>
  <si>
    <t>Toegekende aanvragen volledig en duurzaam arbeidsongeschikt</t>
  </si>
  <si>
    <t>Toegekende aanvragen Wajong 2015</t>
  </si>
  <si>
    <t>Afdoening overtredingen inlichtingenplicht</t>
  </si>
  <si>
    <t>Geen boete/waarschuwing opgelegd</t>
  </si>
  <si>
    <t>Processen-verbaal voor Openbaar Ministerie</t>
  </si>
  <si>
    <t>Opgelegde waarschuwingen</t>
  </si>
  <si>
    <t>Opgelegde boetes</t>
  </si>
  <si>
    <t>Afdoening overtredingen medewerkingsplicht</t>
  </si>
  <si>
    <t>Geen maatregel/waarschuwing opgelegd</t>
  </si>
  <si>
    <t>Opgelegde maatregelen</t>
  </si>
  <si>
    <t>Aantal WW'ers dat werk vindt naar leeftijd en duur werkloosheid</t>
  </si>
  <si>
    <t>50 jaar en ouder, 1 jaar of langer werkloos</t>
  </si>
  <si>
    <t>50 jaar en ouder, &lt; 1 jaar werkloos</t>
  </si>
  <si>
    <t>tot 50 jaar, 1 jaar of langer werkloos</t>
  </si>
  <si>
    <t>tot 50 jaar, &lt; 1 jaar werkloos</t>
  </si>
  <si>
    <t>Aantal mensen aan het werk met aanvulling vanuit de WW</t>
  </si>
  <si>
    <t>Totaalaantal lopende WW-uitkeringen</t>
  </si>
  <si>
    <t>Aantal naar werk uitgestroomde arbeidsbeperkten</t>
  </si>
  <si>
    <t>Gedeeltelijke werkhervatting met WIA/WGA-uitkering</t>
  </si>
  <si>
    <t>Mensen met recht op Ziektewet-uitkering</t>
  </si>
  <si>
    <t>Mensen met recht op WIA-uitkering</t>
  </si>
  <si>
    <t>Mensen met recht op WAO-/WAZ-uitkering</t>
  </si>
  <si>
    <t>Mensen met recht op Wajong-uitkering (excl. plaatsingen met behoud van arbeid)</t>
  </si>
  <si>
    <t>Mensen met recht op WAO-/WAZ-/WIA-/Ziektewet-uitkering</t>
  </si>
  <si>
    <t>Plaatsingspercentage</t>
  </si>
  <si>
    <t>Plaatsingen jaar 4</t>
  </si>
  <si>
    <t>Plaatsingen jaar 3</t>
  </si>
  <si>
    <t>Plaatsingen jaar 2</t>
  </si>
  <si>
    <t>Plaatsingen jaar 1</t>
  </si>
  <si>
    <t>Aantal werkende Wajongers</t>
  </si>
  <si>
    <t>Aantal Wajongers (t/m 2020 excl. Wajong 2015)</t>
  </si>
  <si>
    <t>Percentage werkende Wajongers</t>
  </si>
  <si>
    <t>Ontslagvergunningen</t>
  </si>
  <si>
    <t>Afgehandelde aanvragen ontslagvergunning</t>
  </si>
  <si>
    <t>Verleende ontslagvergunningen</t>
  </si>
  <si>
    <t>Verleende tewerkstellingsvergunningen</t>
  </si>
  <si>
    <t>Geweigerde aanvragen tewerkstellingsvergunning</t>
  </si>
  <si>
    <t>Ingetrokken aanvragen tewerkstellingsvergunning</t>
  </si>
  <si>
    <t>Positieve arbeidsmarktadviezen GVVA</t>
  </si>
  <si>
    <t>Negatieve arbeidsmarktadviezen GVVA</t>
  </si>
  <si>
    <t>Ingetrokken aanvragen arbeidsmarktadvies</t>
  </si>
  <si>
    <t>Afgehandelde aanvragen arbeidsmarktadvies zonder specificatie</t>
  </si>
  <si>
    <t>Tijdigheid eerste betaling</t>
  </si>
  <si>
    <t>WW (&lt; 4 weken na ingang recht)</t>
  </si>
  <si>
    <t>WW (&lt; 10 kalenderdagen na ontvangst inkomstenformulier)</t>
  </si>
  <si>
    <t>Ziektewet (&lt; 4 weken na ingang recht)</t>
  </si>
  <si>
    <t>WIA (&lt; 4 weken na ingang recht)</t>
  </si>
  <si>
    <t>Wajong (&lt; 4 weken na einde beslistermijn)</t>
  </si>
  <si>
    <t>Financiële rechtmatigheid</t>
  </si>
  <si>
    <t>Totale UWV-brede rechtmatigheid</t>
  </si>
  <si>
    <t>Financiële fouten uitkeringslasten</t>
  </si>
  <si>
    <t>Onzekerheden uitkeringslasten</t>
  </si>
  <si>
    <t>Klanttevredenheid</t>
  </si>
  <si>
    <t>Klantgerichtheid uitkeringsgerechtigden</t>
  </si>
  <si>
    <t>Klantgerichtheid werkgevers</t>
  </si>
  <si>
    <t>Klachtintensiteit</t>
  </si>
  <si>
    <t>Aantal ontvangen klachten</t>
  </si>
  <si>
    <t>Klachten in % van aantal beslissingen</t>
  </si>
  <si>
    <t>Bezwaarintensiteit</t>
  </si>
  <si>
    <t>Instroom bezwaarzaken</t>
  </si>
  <si>
    <t>Bezwaren in % van aantal beslissingen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</si>
</sst>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€&quot;\ #,##0;&quot;€&quot;\ \-#,##0"/>
    <numFmt numFmtId="43" formatCode="_ * #,##0.00_ ;_ * \-#,##0.00_ ;_ * &quot;-&quot;??_ ;_ @_ "/>
    <numFmt numFmtId="164" formatCode="_-* #,##0_-;_-* #,##0\-;_-* &quot;-&quot;??_-;_-@_-"/>
    <numFmt numFmtId="165" formatCode="&quot;€&quot;\ #,##0_-;&quot;€&quot;\ #,##0\-"/>
    <numFmt numFmtId="166" formatCode="0.0"/>
    <numFmt numFmtId="167" formatCode="&quot;€&quot;\ #,##0_-"/>
    <numFmt numFmtId="168" formatCode="#,##0.0"/>
    <numFmt numFmtId="169" formatCode="_ * #,##0.0_ ;_ * \-#,##0.0_ ;_ * &quot;-&quot;??_ ;_ @_ "/>
    <numFmt numFmtId="170" formatCode="0.0%"/>
    <numFmt numFmtId="171" formatCode="_ * #,##0_ ;_ * \-#,##0_ ;_ * &quot;-&quot;??_ ;_ @_ "/>
    <numFmt numFmtId="172" formatCode="0.000"/>
    <numFmt numFmtId="173" formatCode="&quot;€&quot;\ #,##0"/>
  </numFmts>
  <fonts count="32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ACA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rgb="FF003282"/>
      <name val="Courier New"/>
      <family val="3"/>
    </font>
    <font>
      <sz val="11"/>
      <color rgb="FFFF0000"/>
      <name val="Calibri"/>
      <family val="2"/>
    </font>
    <font>
      <sz val="10"/>
      <name val="Arial"/>
      <family val="2"/>
    </font>
    <font>
      <b/>
      <sz val="7.5"/>
      <color rgb="FFFFFFFF"/>
      <name val="Verdana"/>
      <family val="2"/>
    </font>
    <font>
      <b/>
      <sz val="7.5"/>
      <color rgb="FF0078D2"/>
      <name val="Verdana"/>
      <family val="2"/>
    </font>
    <font>
      <sz val="7.5"/>
      <color rgb="FF000000"/>
      <name val="Verdana"/>
      <family val="2"/>
    </font>
    <font>
      <b/>
      <sz val="7.5"/>
      <color rgb="FF000000"/>
      <name val="Verdana"/>
      <family val="2"/>
    </font>
    <font>
      <sz val="7.5"/>
      <color rgb="FF0078D2"/>
      <name val="Verdana"/>
      <family val="2"/>
    </font>
    <font>
      <sz val="7.5"/>
      <color rgb="FF1690D0"/>
      <name val="Verdana"/>
      <family val="2"/>
    </font>
    <font>
      <b/>
      <sz val="7.5"/>
      <color rgb="FF003282"/>
      <name val="Verdana"/>
      <family val="2"/>
    </font>
    <font>
      <b/>
      <sz val="7.5"/>
      <color rgb="FF003282"/>
      <name val="Verdana"/>
    </font>
    <font>
      <sz val="7.5"/>
      <color rgb="FF000000"/>
      <name val="Verdana"/>
    </font>
    <font>
      <sz val="7.5"/>
      <color rgb="FF1690D0"/>
      <name val="Verdana"/>
    </font>
    <font>
      <b/>
      <sz val="7.5"/>
      <color rgb="FF000000"/>
      <name val="Verdana"/>
    </font>
    <font>
      <b/>
      <sz val="7.5"/>
      <color rgb="FF0078D2"/>
      <name val="Verdana"/>
    </font>
    <font>
      <sz val="7.5"/>
      <color rgb="FF0078D2"/>
      <name val="Verdana"/>
    </font>
    <font>
      <b/>
      <sz val="7.5"/>
      <color rgb="FFFFFFFF"/>
      <name val="Verdana"/>
    </font>
    <font>
      <b/>
      <sz val="11"/>
      <name val="Calibri"/>
      <family val="2"/>
      <scheme val="minor"/>
    </font>
    <font>
      <b/>
      <sz val="7.5"/>
      <name val="Verdana"/>
      <family val="2"/>
    </font>
    <font>
      <sz val="7.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4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horizontal="left" wrapText="1"/>
    </xf>
    <xf numFmtId="0" fontId="3" fillId="0" borderId="0" xfId="0" applyFont="1"/>
    <xf numFmtId="0" fontId="6" fillId="0" borderId="0" xfId="0" applyFont="1"/>
    <xf numFmtId="3" fontId="6" fillId="0" borderId="0" xfId="0" applyNumberFormat="1" applyFont="1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/>
    <xf numFmtId="3" fontId="7" fillId="0" borderId="0" xfId="0" applyNumberFormat="1" applyFont="1"/>
    <xf numFmtId="0" fontId="4" fillId="0" borderId="0" xfId="0" applyFont="1"/>
    <xf numFmtId="5" fontId="7" fillId="0" borderId="0" xfId="0" applyNumberFormat="1" applyFont="1"/>
    <xf numFmtId="167" fontId="7" fillId="0" borderId="0" xfId="0" applyNumberFormat="1" applyFont="1"/>
    <xf numFmtId="1" fontId="7" fillId="0" borderId="0" xfId="2" applyNumberFormat="1" applyFont="1"/>
    <xf numFmtId="3" fontId="0" fillId="0" borderId="0" xfId="0" applyNumberFormat="1"/>
    <xf numFmtId="170" fontId="0" fillId="0" borderId="0" xfId="0" applyNumberFormat="1"/>
    <xf numFmtId="170" fontId="4" fillId="0" borderId="0" xfId="2" applyNumberFormat="1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2" fillId="0" borderId="0" xfId="0" applyFont="1"/>
    <xf numFmtId="164" fontId="2" fillId="0" borderId="0" xfId="0" applyNumberFormat="1" applyFont="1"/>
    <xf numFmtId="164" fontId="2" fillId="0" borderId="0" xfId="1" applyNumberFormat="1"/>
    <xf numFmtId="164" fontId="4" fillId="0" borderId="0" xfId="1" applyNumberFormat="1" applyFont="1"/>
    <xf numFmtId="165" fontId="2" fillId="0" borderId="0" xfId="0" applyNumberFormat="1" applyFont="1"/>
    <xf numFmtId="165" fontId="2" fillId="0" borderId="0" xfId="1" applyNumberFormat="1"/>
    <xf numFmtId="5" fontId="7" fillId="0" borderId="0" xfId="1" applyNumberFormat="1" applyFont="1"/>
    <xf numFmtId="166" fontId="2" fillId="0" borderId="0" xfId="2" applyNumberFormat="1"/>
    <xf numFmtId="166" fontId="7" fillId="0" borderId="0" xfId="2" applyNumberFormat="1" applyFont="1"/>
    <xf numFmtId="0" fontId="8" fillId="0" borderId="0" xfId="0" applyFont="1"/>
    <xf numFmtId="167" fontId="2" fillId="0" borderId="0" xfId="0" applyNumberFormat="1" applyFont="1"/>
    <xf numFmtId="167" fontId="2" fillId="0" borderId="0" xfId="1" applyNumberFormat="1"/>
    <xf numFmtId="0" fontId="0" fillId="0" borderId="0" xfId="0" applyAlignment="1">
      <alignment vertical="center"/>
    </xf>
    <xf numFmtId="165" fontId="0" fillId="0" borderId="0" xfId="1" applyNumberFormat="1" applyFont="1"/>
    <xf numFmtId="0" fontId="2" fillId="0" borderId="0" xfId="0" applyFont="1" applyAlignment="1">
      <alignment horizontal="left"/>
    </xf>
    <xf numFmtId="3" fontId="2" fillId="0" borderId="0" xfId="0" applyNumberFormat="1" applyFont="1"/>
    <xf numFmtId="168" fontId="2" fillId="0" borderId="0" xfId="0" applyNumberFormat="1" applyFont="1"/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9" fontId="7" fillId="0" borderId="0" xfId="2" applyFont="1"/>
    <xf numFmtId="166" fontId="0" fillId="0" borderId="0" xfId="0" applyNumberFormat="1"/>
    <xf numFmtId="2" fontId="0" fillId="0" borderId="0" xfId="2" applyNumberFormat="1" applyFont="1"/>
    <xf numFmtId="171" fontId="0" fillId="0" borderId="0" xfId="0" applyNumberFormat="1"/>
    <xf numFmtId="0" fontId="0" fillId="2" borderId="0" xfId="0" applyFill="1"/>
    <xf numFmtId="172" fontId="0" fillId="0" borderId="0" xfId="0" applyNumberFormat="1"/>
    <xf numFmtId="0" fontId="3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9" fontId="0" fillId="0" borderId="0" xfId="0" applyNumberFormat="1"/>
    <xf numFmtId="9" fontId="10" fillId="3" borderId="0" xfId="0" applyNumberFormat="1" applyFont="1" applyFill="1" applyAlignment="1">
      <alignment horizontal="left" vertical="center"/>
    </xf>
    <xf numFmtId="5" fontId="2" fillId="0" borderId="0" xfId="1" applyNumberFormat="1"/>
    <xf numFmtId="173" fontId="2" fillId="0" borderId="0" xfId="1" applyNumberFormat="1"/>
    <xf numFmtId="173" fontId="4" fillId="0" borderId="0" xfId="1" applyNumberFormat="1" applyFont="1"/>
    <xf numFmtId="173" fontId="7" fillId="0" borderId="0" xfId="1" applyNumberFormat="1" applyFont="1"/>
    <xf numFmtId="171" fontId="2" fillId="0" borderId="0" xfId="1" applyNumberFormat="1"/>
    <xf numFmtId="171" fontId="7" fillId="0" borderId="0" xfId="1" applyNumberFormat="1" applyFont="1"/>
    <xf numFmtId="171" fontId="0" fillId="0" borderId="0" xfId="1" applyNumberFormat="1" applyFont="1"/>
    <xf numFmtId="3" fontId="4" fillId="0" borderId="0" xfId="0" applyNumberFormat="1" applyFont="1" applyAlignment="1">
      <alignment horizontal="right" vertical="center"/>
    </xf>
    <xf numFmtId="166" fontId="0" fillId="0" borderId="0" xfId="2" applyNumberFormat="1" applyFont="1"/>
    <xf numFmtId="2" fontId="2" fillId="0" borderId="0" xfId="2" applyNumberFormat="1"/>
    <xf numFmtId="164" fontId="2" fillId="0" borderId="0" xfId="1" applyNumberFormat="1" applyFill="1"/>
    <xf numFmtId="167" fontId="7" fillId="0" borderId="0" xfId="1" applyNumberFormat="1" applyFont="1"/>
    <xf numFmtId="166" fontId="7" fillId="0" borderId="0" xfId="0" applyNumberFormat="1" applyFont="1"/>
    <xf numFmtId="0" fontId="11" fillId="0" borderId="0" xfId="0" applyFont="1"/>
    <xf numFmtId="0" fontId="12" fillId="0" borderId="0" xfId="0" applyFont="1" applyAlignment="1">
      <alignment horizontal="left" vertical="center" indent="8"/>
    </xf>
    <xf numFmtId="3" fontId="13" fillId="0" borderId="0" xfId="0" applyNumberFormat="1" applyFont="1"/>
    <xf numFmtId="0" fontId="0" fillId="0" borderId="0" xfId="0" applyAlignment="1">
      <alignment vertical="top" wrapText="1"/>
    </xf>
    <xf numFmtId="173" fontId="0" fillId="0" borderId="0" xfId="0" applyNumberFormat="1"/>
    <xf numFmtId="171" fontId="11" fillId="0" borderId="0" xfId="0" applyNumberFormat="1" applyFont="1"/>
    <xf numFmtId="165" fontId="0" fillId="0" borderId="0" xfId="0" applyNumberFormat="1"/>
    <xf numFmtId="167" fontId="0" fillId="0" borderId="0" xfId="0" applyNumberFormat="1"/>
    <xf numFmtId="164" fontId="0" fillId="0" borderId="0" xfId="0" applyNumberFormat="1"/>
    <xf numFmtId="5" fontId="0" fillId="0" borderId="0" xfId="0" applyNumberFormat="1"/>
    <xf numFmtId="2" fontId="0" fillId="0" borderId="0" xfId="0" applyNumberFormat="1"/>
    <xf numFmtId="0" fontId="13" fillId="0" borderId="0" xfId="0" applyFont="1"/>
    <xf numFmtId="1" fontId="0" fillId="0" borderId="0" xfId="0" applyNumberFormat="1"/>
    <xf numFmtId="3" fontId="11" fillId="0" borderId="0" xfId="0" applyNumberFormat="1" applyFont="1"/>
    <xf numFmtId="166" fontId="11" fillId="0" borderId="0" xfId="0" applyNumberFormat="1" applyFont="1"/>
    <xf numFmtId="166" fontId="13" fillId="0" borderId="0" xfId="0" applyNumberFormat="1" applyFont="1"/>
    <xf numFmtId="171" fontId="0" fillId="0" borderId="0" xfId="1" applyNumberFormat="1" applyFont="1" applyFill="1"/>
    <xf numFmtId="0" fontId="2" fillId="0" borderId="0" xfId="3" applyFont="1"/>
    <xf numFmtId="166" fontId="7" fillId="0" borderId="0" xfId="3" applyNumberFormat="1" applyFont="1"/>
    <xf numFmtId="3" fontId="7" fillId="0" borderId="0" xfId="3" applyNumberFormat="1" applyFont="1"/>
    <xf numFmtId="3" fontId="4" fillId="0" borderId="0" xfId="3" applyNumberFormat="1" applyFont="1"/>
    <xf numFmtId="3" fontId="2" fillId="0" borderId="0" xfId="3" applyNumberFormat="1" applyFont="1"/>
    <xf numFmtId="9" fontId="0" fillId="0" borderId="0" xfId="2" applyFont="1"/>
    <xf numFmtId="165" fontId="7" fillId="0" borderId="0" xfId="1" applyNumberFormat="1" applyFont="1"/>
    <xf numFmtId="173" fontId="7" fillId="0" borderId="0" xfId="1" applyNumberFormat="1" applyFont="1" applyFill="1"/>
    <xf numFmtId="173" fontId="11" fillId="0" borderId="0" xfId="0" applyNumberFormat="1" applyFont="1"/>
    <xf numFmtId="164" fontId="7" fillId="0" borderId="0" xfId="1" applyNumberFormat="1" applyFont="1"/>
    <xf numFmtId="3" fontId="7" fillId="0" borderId="0" xfId="0" applyNumberFormat="1" applyFont="1" applyAlignment="1">
      <alignment horizontal="right" vertical="center"/>
    </xf>
    <xf numFmtId="169" fontId="7" fillId="0" borderId="0" xfId="1" applyNumberFormat="1" applyFont="1"/>
    <xf numFmtId="169" fontId="11" fillId="0" borderId="0" xfId="0" applyNumberFormat="1" applyFont="1"/>
    <xf numFmtId="2" fontId="7" fillId="0" borderId="0" xfId="2" applyNumberFormat="1" applyFont="1"/>
    <xf numFmtId="173" fontId="7" fillId="0" borderId="0" xfId="0" applyNumberFormat="1" applyFont="1"/>
    <xf numFmtId="171" fontId="2" fillId="0" borderId="0" xfId="1" applyNumberFormat="1" applyFont="1"/>
    <xf numFmtId="171" fontId="11" fillId="0" borderId="0" xfId="1" applyNumberFormat="1" applyFont="1"/>
    <xf numFmtId="9" fontId="2" fillId="0" borderId="0" xfId="2" applyFo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9" fontId="18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3" fontId="17" fillId="0" borderId="0" xfId="0" applyNumberFormat="1" applyFont="1" applyAlignment="1">
      <alignment horizontal="right" vertical="center" wrapText="1"/>
    </xf>
    <xf numFmtId="9" fontId="17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3" fontId="21" fillId="0" borderId="0" xfId="0" applyNumberFormat="1" applyFont="1" applyAlignment="1">
      <alignment horizontal="right" vertical="center" wrapText="1"/>
    </xf>
    <xf numFmtId="9" fontId="21" fillId="0" borderId="0" xfId="0" applyNumberFormat="1" applyFont="1" applyAlignment="1">
      <alignment horizontal="right" vertical="center" wrapText="1"/>
    </xf>
    <xf numFmtId="9" fontId="22" fillId="0" borderId="0" xfId="0" applyNumberFormat="1" applyFont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9" fontId="25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horizontal="right" vertical="center" wrapText="1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3" fontId="23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9" fontId="23" fillId="0" borderId="0" xfId="0" applyNumberFormat="1" applyFont="1" applyAlignment="1">
      <alignment horizontal="right" vertical="center" wrapText="1"/>
    </xf>
    <xf numFmtId="0" fontId="27" fillId="0" borderId="0" xfId="0" applyFont="1" applyAlignment="1">
      <alignment horizontal="left" vertical="center" wrapText="1" inden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165" fontId="7" fillId="0" borderId="0" xfId="0" applyNumberFormat="1" applyFont="1"/>
    <xf numFmtId="0" fontId="7" fillId="0" borderId="0" xfId="0" applyFont="1" applyAlignment="1">
      <alignment horizontal="left" vertical="center"/>
    </xf>
    <xf numFmtId="9" fontId="7" fillId="0" borderId="0" xfId="0" applyNumberFormat="1" applyFont="1"/>
    <xf numFmtId="9" fontId="29" fillId="3" borderId="0" xfId="0" applyNumberFormat="1" applyFont="1" applyFill="1" applyAlignment="1">
      <alignment horizontal="left" vertical="center"/>
    </xf>
    <xf numFmtId="171" fontId="7" fillId="0" borderId="0" xfId="0" applyNumberFormat="1" applyFont="1"/>
    <xf numFmtId="164" fontId="7" fillId="0" borderId="0" xfId="0" applyNumberFormat="1" applyFont="1"/>
    <xf numFmtId="3" fontId="30" fillId="0" borderId="0" xfId="0" applyNumberFormat="1" applyFont="1" applyAlignment="1">
      <alignment horizontal="right" vertical="center" wrapText="1"/>
    </xf>
    <xf numFmtId="3" fontId="31" fillId="0" borderId="0" xfId="0" applyNumberFormat="1" applyFont="1" applyAlignment="1">
      <alignment horizontal="right" vertical="center" wrapText="1"/>
    </xf>
    <xf numFmtId="0" fontId="31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171" fontId="29" fillId="0" borderId="0" xfId="0" applyNumberFormat="1" applyFont="1"/>
    <xf numFmtId="0" fontId="7" fillId="0" borderId="0" xfId="3" applyFont="1"/>
    <xf numFmtId="2" fontId="7" fillId="0" borderId="0" xfId="2" applyNumberFormat="1" applyFont="1" applyFill="1"/>
    <xf numFmtId="2" fontId="7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</cellXfs>
  <cellStyles count="5">
    <cellStyle name="Komma" xfId="1" builtinId="3"/>
    <cellStyle name="Procent" xfId="2" builtinId="5"/>
    <cellStyle name="Procent 2" xfId="4" xr:uid="{00000000-0005-0000-0000-000002000000}"/>
    <cellStyle name="Standaard" xfId="0" builtinId="0"/>
    <cellStyle name="Standaard 2" xfId="3" xr:uid="{00000000-0005-0000-0000-000004000000}"/>
  </cellStyles>
  <dxfs count="0"/>
  <tableStyles count="0" defaultTableStyle="TableStyleMedium2" defaultPivotStyle="PivotStyleLight16"/>
  <colors>
    <mruColors>
      <color rgb="FFBE0028"/>
      <color rgb="FFC4D600"/>
      <color rgb="FF003282"/>
      <color rgb="FF0078D2"/>
      <color rgb="FFF08C00"/>
      <color rgb="FF687A00"/>
      <color rgb="FF999999"/>
      <color rgb="FFF5F5F5"/>
      <color rgb="FFB9E2FF"/>
      <color rgb="FFBD00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55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8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9"/>
  <sheetViews>
    <sheetView zoomScaleNormal="100" workbookViewId="0">
      <pane xSplit="1" ySplit="1" topLeftCell="B2" activePane="bottomRight" state="frozen"/>
      <selection pane="bottomRight" activeCell="P16" sqref="P16"/>
      <selection pane="bottomLeft" activeCell="L19" sqref="L19"/>
      <selection pane="topRight" activeCell="L19" sqref="L19"/>
    </sheetView>
  </sheetViews>
  <sheetFormatPr defaultColWidth="9.140625" defaultRowHeight="14.45"/>
  <cols>
    <col min="1" max="1" width="38" style="18" customWidth="1"/>
    <col min="2" max="16" width="16.42578125" style="18" customWidth="1"/>
    <col min="17" max="17" width="17.42578125" style="18" customWidth="1"/>
    <col min="18" max="20" width="15.42578125" style="18" bestFit="1" customWidth="1"/>
    <col min="21" max="21" width="15.42578125" style="7" bestFit="1" customWidth="1"/>
    <col min="22" max="16384" width="9.140625" style="18"/>
  </cols>
  <sheetData>
    <row r="1" spans="1:21">
      <c r="A1" s="18" t="s">
        <v>0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</row>
    <row r="2" spans="1:21">
      <c r="A2" s="18" t="s">
        <v>1</v>
      </c>
      <c r="B2" s="49">
        <v>23007000000</v>
      </c>
      <c r="C2" s="49">
        <v>22542000000</v>
      </c>
      <c r="D2" s="49">
        <v>21221000000</v>
      </c>
      <c r="E2" s="49">
        <v>21506000000</v>
      </c>
      <c r="F2" s="49">
        <v>21882000000</v>
      </c>
      <c r="G2" s="49">
        <v>20198000000</v>
      </c>
      <c r="H2" s="49">
        <v>21379000000</v>
      </c>
      <c r="I2" s="49">
        <v>21077000000</v>
      </c>
      <c r="J2" s="49">
        <v>22088000000</v>
      </c>
      <c r="K2" s="24">
        <v>20648000000</v>
      </c>
      <c r="L2" s="24">
        <v>24411000000</v>
      </c>
      <c r="M2" s="24">
        <v>24955000000</v>
      </c>
      <c r="N2" s="24">
        <v>27030000000</v>
      </c>
      <c r="O2" s="24">
        <v>28013000000</v>
      </c>
      <c r="P2" s="24">
        <v>29959000000</v>
      </c>
      <c r="Q2" s="24">
        <v>32208000000</v>
      </c>
      <c r="R2" s="24">
        <v>46865000000</v>
      </c>
      <c r="S2" s="24">
        <v>36523000000</v>
      </c>
      <c r="T2" s="24">
        <v>36379000000</v>
      </c>
      <c r="U2" s="24">
        <v>41171000000</v>
      </c>
    </row>
    <row r="3" spans="1:21">
      <c r="A3" s="18" t="s">
        <v>2</v>
      </c>
      <c r="B3" s="49">
        <v>23495000000</v>
      </c>
      <c r="C3" s="49">
        <v>23080000000</v>
      </c>
      <c r="D3" s="49">
        <v>21874000000</v>
      </c>
      <c r="E3" s="49">
        <v>20603000000</v>
      </c>
      <c r="F3" s="49">
        <v>20659000000</v>
      </c>
      <c r="G3" s="49">
        <v>23741000000</v>
      </c>
      <c r="H3" s="49">
        <v>24798000000</v>
      </c>
      <c r="I3" s="49">
        <v>24248000000</v>
      </c>
      <c r="J3" s="49">
        <v>24705000000</v>
      </c>
      <c r="K3" s="24">
        <v>26202000000</v>
      </c>
      <c r="L3" s="24">
        <v>26850000000</v>
      </c>
      <c r="M3" s="24">
        <v>26171000000</v>
      </c>
      <c r="N3" s="24">
        <v>25705000000</v>
      </c>
      <c r="O3" s="24">
        <v>25230000000</v>
      </c>
      <c r="P3" s="24">
        <v>25003000000</v>
      </c>
      <c r="Q3" s="24">
        <v>26462000000</v>
      </c>
      <c r="R3" s="24">
        <v>41129000000</v>
      </c>
      <c r="S3" s="24">
        <v>31024000000</v>
      </c>
      <c r="T3" s="24">
        <v>27573000000</v>
      </c>
      <c r="U3" s="24">
        <v>32243000000</v>
      </c>
    </row>
    <row r="4" spans="1:21">
      <c r="A4" s="18" t="s">
        <v>3</v>
      </c>
      <c r="B4" s="49">
        <v>10978000000</v>
      </c>
      <c r="C4" s="49">
        <v>10440000000</v>
      </c>
      <c r="D4" s="49">
        <v>9787000000</v>
      </c>
      <c r="E4" s="49">
        <v>10690000000</v>
      </c>
      <c r="F4" s="49">
        <v>11913000000</v>
      </c>
      <c r="G4" s="49">
        <v>8389000000</v>
      </c>
      <c r="H4" s="49">
        <v>4970000000</v>
      </c>
      <c r="I4" s="49">
        <v>1799000000</v>
      </c>
      <c r="J4" s="49">
        <v>-818000000</v>
      </c>
      <c r="K4" s="24">
        <v>-6372000000</v>
      </c>
      <c r="L4" s="24">
        <v>-8811000000</v>
      </c>
      <c r="M4" s="24">
        <v>-10027000000</v>
      </c>
      <c r="N4" s="24">
        <v>-8272000000</v>
      </c>
      <c r="O4" s="24">
        <v>-5489000000</v>
      </c>
      <c r="P4" s="24">
        <v>-533000000</v>
      </c>
      <c r="Q4" s="24">
        <v>5213000000</v>
      </c>
      <c r="R4" s="24">
        <v>10949000000</v>
      </c>
      <c r="S4" s="24">
        <v>16448000000</v>
      </c>
      <c r="T4" s="24">
        <v>25254000000</v>
      </c>
      <c r="U4" s="24">
        <v>34182000000</v>
      </c>
    </row>
    <row r="6" spans="1:21">
      <c r="A6"/>
      <c r="B6"/>
    </row>
    <row r="7" spans="1:21">
      <c r="A7"/>
      <c r="B7"/>
    </row>
    <row r="8" spans="1:21">
      <c r="A8"/>
      <c r="B8"/>
    </row>
    <row r="9" spans="1:21">
      <c r="A9"/>
      <c r="B9"/>
    </row>
    <row r="10" spans="1:21">
      <c r="A10"/>
      <c r="B10"/>
      <c r="P10"/>
    </row>
    <row r="11" spans="1:21">
      <c r="A11"/>
      <c r="B11"/>
      <c r="P11" s="71"/>
    </row>
    <row r="12" spans="1:21">
      <c r="A12"/>
      <c r="B12"/>
      <c r="P12" s="71"/>
    </row>
    <row r="13" spans="1:21">
      <c r="A13"/>
      <c r="B13"/>
      <c r="P13" s="71"/>
    </row>
    <row r="14" spans="1:21">
      <c r="A14"/>
      <c r="B14"/>
    </row>
    <row r="15" spans="1:21">
      <c r="A15"/>
      <c r="B15"/>
    </row>
    <row r="16" spans="1:21">
      <c r="A16"/>
      <c r="B16"/>
    </row>
    <row r="17" spans="1:2">
      <c r="A17"/>
      <c r="B17"/>
    </row>
    <row r="18" spans="1:2">
      <c r="A18"/>
      <c r="B18"/>
    </row>
    <row r="19" spans="1:2">
      <c r="A19"/>
      <c r="B1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2"/>
  <sheetViews>
    <sheetView workbookViewId="0">
      <pane xSplit="1" ySplit="1" topLeftCell="B2" activePane="bottomRight" state="frozen"/>
      <selection pane="bottomRight" activeCell="B5" sqref="B5"/>
      <selection pane="bottomLeft" activeCell="L19" sqref="L19"/>
      <selection pane="topRight" activeCell="L19" sqref="L19"/>
    </sheetView>
  </sheetViews>
  <sheetFormatPr defaultColWidth="9.140625" defaultRowHeight="14.45"/>
  <cols>
    <col min="1" max="1" width="31.85546875" style="18" customWidth="1"/>
    <col min="2" max="17" width="13.140625" style="18" customWidth="1"/>
    <col min="18" max="19" width="13.42578125" style="18" bestFit="1" customWidth="1"/>
    <col min="20" max="20" width="13.42578125" style="7" bestFit="1" customWidth="1"/>
    <col min="21" max="21" width="12.42578125" style="7" bestFit="1" customWidth="1"/>
    <col min="22" max="16384" width="9.140625" style="18"/>
  </cols>
  <sheetData>
    <row r="1" spans="1:21">
      <c r="A1" s="18" t="s">
        <v>37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 s="7">
        <v>2022</v>
      </c>
      <c r="U1" s="7">
        <v>2023</v>
      </c>
    </row>
    <row r="2" spans="1:21" s="28" customFormat="1">
      <c r="A2" s="28" t="s">
        <v>29</v>
      </c>
      <c r="B2" s="29">
        <v>488000000</v>
      </c>
      <c r="C2" s="29">
        <v>471000000</v>
      </c>
      <c r="D2" s="29">
        <v>471000000</v>
      </c>
      <c r="E2" s="29">
        <v>419000000</v>
      </c>
      <c r="F2" s="29">
        <v>405000000</v>
      </c>
      <c r="G2" s="29">
        <v>366000000</v>
      </c>
      <c r="H2" s="29">
        <v>332000000</v>
      </c>
      <c r="I2" s="29">
        <v>295000000</v>
      </c>
      <c r="J2" s="29">
        <v>255000000</v>
      </c>
      <c r="K2" s="29">
        <v>207000000</v>
      </c>
      <c r="L2" s="29">
        <v>194000000</v>
      </c>
      <c r="M2" s="29">
        <v>171000000</v>
      </c>
      <c r="N2" s="29">
        <v>153000000</v>
      </c>
      <c r="O2" s="29">
        <v>138000000</v>
      </c>
      <c r="P2" s="29">
        <v>125000000</v>
      </c>
      <c r="Q2" s="69">
        <v>113000000</v>
      </c>
      <c r="R2" s="69">
        <v>103000000</v>
      </c>
      <c r="S2" s="69">
        <v>90000000</v>
      </c>
      <c r="T2" s="11">
        <v>82000000</v>
      </c>
      <c r="U2" s="60">
        <v>79000000</v>
      </c>
    </row>
    <row r="3" spans="1:21">
      <c r="A3" s="18" t="s">
        <v>38</v>
      </c>
      <c r="B3" s="50">
        <v>10041</v>
      </c>
      <c r="C3" s="50">
        <v>10085</v>
      </c>
      <c r="D3" s="50">
        <v>9879</v>
      </c>
      <c r="E3" s="50">
        <v>10738</v>
      </c>
      <c r="F3" s="50">
        <v>11160</v>
      </c>
      <c r="G3" s="50">
        <v>11476</v>
      </c>
      <c r="H3" s="50">
        <v>11659</v>
      </c>
      <c r="I3" s="50">
        <v>12857</v>
      </c>
      <c r="J3" s="50">
        <v>13181</v>
      </c>
      <c r="K3" s="52">
        <v>10922.427991973127</v>
      </c>
      <c r="L3" s="52">
        <v>11040.137755638521</v>
      </c>
      <c r="M3" s="52">
        <v>11161.206660273276</v>
      </c>
      <c r="N3" s="52">
        <v>11379.948622974744</v>
      </c>
      <c r="O3" s="52">
        <v>11430.397016206569</v>
      </c>
      <c r="P3" s="52">
        <v>11612.038876140959</v>
      </c>
      <c r="Q3" s="52">
        <v>11902.33123870364</v>
      </c>
      <c r="R3" s="52">
        <v>12205.627218903721</v>
      </c>
      <c r="S3" s="52">
        <v>12358</v>
      </c>
      <c r="T3" s="52">
        <v>12692</v>
      </c>
      <c r="U3" s="52">
        <v>14257</v>
      </c>
    </row>
    <row r="5" spans="1:21">
      <c r="A5"/>
      <c r="B5"/>
    </row>
    <row r="22" spans="17:19">
      <c r="Q22"/>
      <c r="R22"/>
      <c r="S2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27"/>
  <sheetViews>
    <sheetView workbookViewId="0">
      <pane xSplit="1" ySplit="1" topLeftCell="B2" activePane="bottomRight" state="frozen"/>
      <selection pane="bottomRight" activeCell="C5" sqref="C5"/>
      <selection pane="bottomLeft" activeCell="L19" sqref="L19"/>
      <selection pane="topRight" activeCell="L19" sqref="L19"/>
    </sheetView>
  </sheetViews>
  <sheetFormatPr defaultColWidth="9.140625" defaultRowHeight="14.45"/>
  <cols>
    <col min="1" max="1" width="33.5703125" style="18" customWidth="1"/>
    <col min="2" max="17" width="14.85546875" style="18" customWidth="1"/>
    <col min="18" max="19" width="15" style="18" bestFit="1" customWidth="1"/>
    <col min="20" max="21" width="15" style="7" bestFit="1" customWidth="1"/>
    <col min="22" max="16384" width="9.140625" style="18"/>
  </cols>
  <sheetData>
    <row r="1" spans="1:21">
      <c r="A1" s="18" t="s">
        <v>39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 s="7">
        <v>2022</v>
      </c>
      <c r="U1" s="7">
        <v>2023</v>
      </c>
    </row>
    <row r="2" spans="1:21" s="28" customFormat="1">
      <c r="A2" s="28" t="s">
        <v>28</v>
      </c>
      <c r="B2" s="29">
        <v>1504000000</v>
      </c>
      <c r="C2" s="29">
        <v>1565000000</v>
      </c>
      <c r="D2" s="29">
        <v>1762000000</v>
      </c>
      <c r="E2" s="29">
        <v>1940000000</v>
      </c>
      <c r="F2" s="29">
        <v>2153000000</v>
      </c>
      <c r="G2" s="29">
        <v>2350000000</v>
      </c>
      <c r="H2" s="29">
        <v>2508000000</v>
      </c>
      <c r="I2" s="29">
        <v>2621000000</v>
      </c>
      <c r="J2" s="29">
        <v>2424000000</v>
      </c>
      <c r="K2" s="29">
        <v>2446000000</v>
      </c>
      <c r="L2" s="11">
        <v>2710000000</v>
      </c>
      <c r="M2" s="11">
        <v>2827000000</v>
      </c>
      <c r="N2" s="11">
        <v>2903000000</v>
      </c>
      <c r="O2" s="11">
        <v>2966000000</v>
      </c>
      <c r="P2" s="11">
        <v>2968000000</v>
      </c>
      <c r="Q2" s="11">
        <v>3026000000</v>
      </c>
      <c r="R2" s="11">
        <v>3121000000</v>
      </c>
      <c r="S2" s="11">
        <v>3294000000</v>
      </c>
      <c r="T2" s="11">
        <v>3375000000</v>
      </c>
      <c r="U2" s="11">
        <v>3828000000</v>
      </c>
    </row>
    <row r="3" spans="1:21">
      <c r="A3" s="18" t="s">
        <v>40</v>
      </c>
      <c r="B3" s="50">
        <v>10244</v>
      </c>
      <c r="C3" s="50">
        <v>10244</v>
      </c>
      <c r="D3" s="50">
        <v>10202</v>
      </c>
      <c r="E3" s="50">
        <v>10544</v>
      </c>
      <c r="F3" s="50">
        <v>10912</v>
      </c>
      <c r="G3" s="50">
        <v>11189</v>
      </c>
      <c r="H3" s="50">
        <v>11406</v>
      </c>
      <c r="I3" s="50">
        <v>12833</v>
      </c>
      <c r="J3" s="50">
        <v>12666</v>
      </c>
      <c r="K3" s="52">
        <v>12062.5044237447</v>
      </c>
      <c r="L3" s="52">
        <v>12234.397069974397</v>
      </c>
      <c r="M3" s="52">
        <v>12528.415396531193</v>
      </c>
      <c r="N3" s="52">
        <v>12991.120928274748</v>
      </c>
      <c r="O3" s="52">
        <v>13452.546332920509</v>
      </c>
      <c r="P3" s="52">
        <v>13424.71599658927</v>
      </c>
      <c r="Q3" s="52">
        <v>13724.208829327968</v>
      </c>
      <c r="R3" s="52">
        <v>13798.424884795926</v>
      </c>
      <c r="S3" s="52">
        <v>14479</v>
      </c>
      <c r="T3" s="52">
        <v>14790</v>
      </c>
      <c r="U3" s="52">
        <v>16641</v>
      </c>
    </row>
    <row r="5" spans="1:21">
      <c r="A5"/>
      <c r="B5"/>
    </row>
    <row r="6" spans="1:21">
      <c r="A6"/>
      <c r="B6"/>
    </row>
    <row r="7" spans="1:21">
      <c r="A7"/>
      <c r="B7"/>
    </row>
    <row r="25" spans="16:16">
      <c r="P25"/>
    </row>
    <row r="26" spans="16:16">
      <c r="P26" s="69"/>
    </row>
    <row r="27" spans="16:16">
      <c r="P27" s="5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12"/>
  <sheetViews>
    <sheetView workbookViewId="0">
      <pane xSplit="1" topLeftCell="M1" activePane="topRight" state="frozen"/>
      <selection pane="topRight" activeCell="B5" sqref="B5"/>
      <selection activeCell="L19" sqref="L19"/>
    </sheetView>
  </sheetViews>
  <sheetFormatPr defaultColWidth="9.140625" defaultRowHeight="14.45"/>
  <cols>
    <col min="1" max="1" width="31.42578125" style="18" customWidth="1"/>
    <col min="2" max="17" width="16.5703125" style="18" customWidth="1"/>
    <col min="18" max="19" width="15" style="18" bestFit="1" customWidth="1"/>
    <col min="20" max="21" width="15" style="7" bestFit="1" customWidth="1"/>
    <col min="22" max="16384" width="9.140625" style="18"/>
  </cols>
  <sheetData>
    <row r="1" spans="1:21">
      <c r="A1" s="18" t="s">
        <v>41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 s="7">
        <v>2022</v>
      </c>
      <c r="U1" s="7">
        <v>2023</v>
      </c>
    </row>
    <row r="2" spans="1:21" s="28" customFormat="1">
      <c r="A2" s="28" t="s">
        <v>42</v>
      </c>
      <c r="B2" s="29">
        <v>878000000</v>
      </c>
      <c r="C2" s="29">
        <v>795000000</v>
      </c>
      <c r="D2" s="29">
        <v>838000000</v>
      </c>
      <c r="E2" s="29">
        <v>933000000</v>
      </c>
      <c r="F2" s="29">
        <v>1069000000</v>
      </c>
      <c r="G2" s="29">
        <v>1150000000</v>
      </c>
      <c r="H2" s="29">
        <v>1160000000</v>
      </c>
      <c r="I2" s="29">
        <v>1205000000</v>
      </c>
      <c r="J2" s="29">
        <v>1178000000</v>
      </c>
      <c r="K2" s="29">
        <v>1086000000</v>
      </c>
      <c r="L2" s="29">
        <v>1104000000</v>
      </c>
      <c r="M2" s="29">
        <v>1082000000</v>
      </c>
      <c r="N2" s="29">
        <v>1124000000</v>
      </c>
      <c r="O2" s="29">
        <v>1131000000</v>
      </c>
      <c r="P2" s="60">
        <v>1281000000</v>
      </c>
      <c r="Q2" s="69">
        <v>1236000000</v>
      </c>
      <c r="R2" s="69">
        <v>1354000000</v>
      </c>
      <c r="S2" s="69">
        <v>1673000000</v>
      </c>
      <c r="T2" s="11">
        <v>1766000000</v>
      </c>
      <c r="U2" s="11">
        <v>2863000000</v>
      </c>
    </row>
    <row r="3" spans="1:21">
      <c r="A3" s="18" t="s">
        <v>43</v>
      </c>
      <c r="B3" s="50">
        <v>18862</v>
      </c>
      <c r="C3" s="50">
        <v>19147</v>
      </c>
      <c r="D3" s="50">
        <v>20520</v>
      </c>
      <c r="E3" s="50">
        <v>20562</v>
      </c>
      <c r="F3" s="50">
        <v>23305</v>
      </c>
      <c r="G3" s="50">
        <v>23996</v>
      </c>
      <c r="H3" s="50">
        <v>24693</v>
      </c>
      <c r="I3" s="50">
        <v>25084</v>
      </c>
      <c r="J3" s="50">
        <v>25404</v>
      </c>
      <c r="K3" s="50">
        <v>25762</v>
      </c>
      <c r="L3" s="50">
        <v>25937</v>
      </c>
      <c r="M3" s="50">
        <v>26294</v>
      </c>
      <c r="N3" s="50">
        <v>26986</v>
      </c>
      <c r="O3" s="50">
        <v>27700</v>
      </c>
      <c r="P3" s="52">
        <v>28105</v>
      </c>
      <c r="Q3" s="52">
        <v>29134</v>
      </c>
      <c r="R3" s="52">
        <v>30293</v>
      </c>
      <c r="S3" s="52">
        <v>30712</v>
      </c>
      <c r="T3" s="52">
        <v>31919</v>
      </c>
      <c r="U3" s="52">
        <v>34355</v>
      </c>
    </row>
    <row r="6" spans="1:21">
      <c r="A6"/>
      <c r="B6"/>
    </row>
    <row r="7" spans="1:21">
      <c r="A7"/>
      <c r="B7"/>
    </row>
    <row r="8" spans="1:21">
      <c r="A8"/>
      <c r="B8"/>
    </row>
    <row r="9" spans="1:21">
      <c r="A9"/>
      <c r="B9"/>
    </row>
    <row r="10" spans="1:21">
      <c r="A10"/>
      <c r="B10"/>
    </row>
    <row r="11" spans="1:21">
      <c r="A11"/>
      <c r="B11"/>
    </row>
    <row r="12" spans="1:21">
      <c r="A12"/>
      <c r="B12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2"/>
  <sheetViews>
    <sheetView workbookViewId="0">
      <pane xSplit="1" topLeftCell="J1" activePane="topRight" state="frozen"/>
      <selection pane="topRight" activeCell="U7" sqref="U7"/>
      <selection activeCell="L19" sqref="L19"/>
    </sheetView>
  </sheetViews>
  <sheetFormatPr defaultColWidth="9.140625" defaultRowHeight="14.45"/>
  <cols>
    <col min="1" max="1" width="36" style="18" customWidth="1"/>
    <col min="2" max="17" width="14.5703125" style="18" customWidth="1"/>
    <col min="18" max="19" width="15" style="18" bestFit="1" customWidth="1"/>
    <col min="20" max="21" width="15" style="7" bestFit="1" customWidth="1"/>
    <col min="22" max="16384" width="9.140625" style="18"/>
  </cols>
  <sheetData>
    <row r="1" spans="1:22">
      <c r="A1" s="18" t="s">
        <v>44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 s="7">
        <v>2022</v>
      </c>
      <c r="U1" s="7">
        <v>2023</v>
      </c>
    </row>
    <row r="2" spans="1:22" s="28" customFormat="1">
      <c r="A2" s="28" t="s">
        <v>45</v>
      </c>
      <c r="B2" s="29">
        <v>845000000</v>
      </c>
      <c r="C2" s="29">
        <v>1023000000</v>
      </c>
      <c r="D2" s="29">
        <v>1376000000</v>
      </c>
      <c r="E2" s="29">
        <v>1270000000</v>
      </c>
      <c r="F2" s="29">
        <v>1133000000</v>
      </c>
      <c r="G2" s="29">
        <v>1305000000</v>
      </c>
      <c r="H2" s="29">
        <v>1564000000</v>
      </c>
      <c r="I2" s="29">
        <v>1641000000</v>
      </c>
      <c r="J2" s="29">
        <v>1679000000</v>
      </c>
      <c r="K2" s="29">
        <v>1564000000</v>
      </c>
      <c r="L2" s="29">
        <v>1535000000</v>
      </c>
      <c r="M2" s="29">
        <v>1484000000</v>
      </c>
      <c r="N2" s="29">
        <v>1514000000</v>
      </c>
      <c r="O2" s="29">
        <v>1577000000</v>
      </c>
      <c r="P2" s="60">
        <v>1645000000</v>
      </c>
      <c r="Q2" s="69">
        <v>1748000000</v>
      </c>
      <c r="R2" s="69">
        <v>1963000000</v>
      </c>
      <c r="S2" s="69">
        <v>1977000000</v>
      </c>
      <c r="T2" s="11">
        <v>1963000000</v>
      </c>
      <c r="U2" s="11">
        <v>2205000000</v>
      </c>
      <c r="V2" s="96"/>
    </row>
    <row r="3" spans="1:22">
      <c r="A3" s="18" t="s">
        <v>46</v>
      </c>
      <c r="B3" s="50">
        <v>12722</v>
      </c>
      <c r="C3" s="50">
        <v>12794</v>
      </c>
      <c r="D3" s="50">
        <v>12735</v>
      </c>
      <c r="E3" s="50">
        <v>13354</v>
      </c>
      <c r="F3" s="50">
        <v>12821</v>
      </c>
      <c r="G3" s="50">
        <v>14053</v>
      </c>
      <c r="H3" s="50">
        <v>14872</v>
      </c>
      <c r="I3" s="50">
        <v>15398</v>
      </c>
      <c r="J3" s="50">
        <v>15866</v>
      </c>
      <c r="K3" s="50">
        <v>16439</v>
      </c>
      <c r="L3" s="50">
        <v>16746</v>
      </c>
      <c r="M3" s="50">
        <v>16955</v>
      </c>
      <c r="N3" s="50">
        <v>17247</v>
      </c>
      <c r="O3" s="50">
        <v>17320</v>
      </c>
      <c r="P3" s="52">
        <v>17371</v>
      </c>
      <c r="Q3" s="52">
        <v>17721</v>
      </c>
      <c r="R3" s="52">
        <v>18247</v>
      </c>
      <c r="S3" s="52">
        <v>18626</v>
      </c>
      <c r="T3" s="52">
        <v>19311</v>
      </c>
      <c r="U3" s="52">
        <v>21734</v>
      </c>
    </row>
    <row r="6" spans="1:22">
      <c r="A6"/>
      <c r="B6"/>
    </row>
    <row r="7" spans="1:22">
      <c r="A7"/>
      <c r="B7"/>
    </row>
    <row r="8" spans="1:22">
      <c r="A8"/>
      <c r="B8"/>
    </row>
    <row r="9" spans="1:22">
      <c r="A9"/>
      <c r="B9"/>
    </row>
    <row r="10" spans="1:22">
      <c r="A10"/>
      <c r="B10"/>
    </row>
    <row r="11" spans="1:22">
      <c r="A11"/>
      <c r="B11"/>
    </row>
    <row r="12" spans="1:22">
      <c r="A12"/>
      <c r="B12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30"/>
  <sheetViews>
    <sheetView workbookViewId="0">
      <pane xSplit="1" topLeftCell="B1" activePane="topRight" state="frozen"/>
      <selection pane="topRight" activeCell="Y17" sqref="Y17"/>
      <selection activeCell="L19" sqref="L19"/>
    </sheetView>
  </sheetViews>
  <sheetFormatPr defaultColWidth="9.140625" defaultRowHeight="14.45"/>
  <cols>
    <col min="1" max="1" width="27.42578125" style="18" customWidth="1"/>
    <col min="2" max="17" width="13.5703125" style="18" customWidth="1"/>
    <col min="18" max="20" width="13.42578125" style="18" bestFit="1" customWidth="1"/>
    <col min="21" max="21" width="13.42578125" style="7" bestFit="1" customWidth="1"/>
    <col min="22" max="16384" width="9.140625" style="18"/>
  </cols>
  <sheetData>
    <row r="1" spans="1:21">
      <c r="A1" s="18" t="s">
        <v>47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</row>
    <row r="2" spans="1:21">
      <c r="A2" s="18" t="s">
        <v>47</v>
      </c>
      <c r="B2" s="29">
        <v>291000000</v>
      </c>
      <c r="C2" s="29">
        <v>295000000</v>
      </c>
      <c r="D2" s="29">
        <v>362000000</v>
      </c>
      <c r="E2" s="29">
        <v>303000000</v>
      </c>
      <c r="F2" s="29">
        <v>333000000</v>
      </c>
      <c r="G2" s="29">
        <v>360000000</v>
      </c>
      <c r="H2" s="29">
        <v>388000000</v>
      </c>
      <c r="I2" s="29">
        <v>412000000</v>
      </c>
      <c r="J2" s="29">
        <v>413000000</v>
      </c>
      <c r="K2" s="29">
        <v>444000000</v>
      </c>
      <c r="L2" s="29">
        <v>468000000</v>
      </c>
      <c r="M2" s="29">
        <v>411000000</v>
      </c>
      <c r="N2" s="29">
        <v>419000000</v>
      </c>
      <c r="O2" s="29">
        <v>386000000</v>
      </c>
      <c r="P2" s="29">
        <v>377000000</v>
      </c>
      <c r="Q2" s="60">
        <v>371000000</v>
      </c>
      <c r="R2" s="60">
        <v>393000000</v>
      </c>
      <c r="S2" s="60">
        <v>374000000</v>
      </c>
      <c r="T2" s="60">
        <v>339000000</v>
      </c>
      <c r="U2" s="60">
        <v>369000000</v>
      </c>
    </row>
    <row r="4" spans="1:21">
      <c r="A4"/>
      <c r="B4"/>
    </row>
    <row r="5" spans="1:21">
      <c r="A5"/>
      <c r="B5"/>
    </row>
    <row r="29" spans="16:16">
      <c r="P29"/>
    </row>
    <row r="30" spans="16:16">
      <c r="P30" s="6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64"/>
  <sheetViews>
    <sheetView workbookViewId="0">
      <pane xSplit="1" topLeftCell="I1" activePane="topRight" state="frozen"/>
      <selection pane="topRight" activeCell="A12" sqref="A12:A13"/>
      <selection activeCell="L19" sqref="L19"/>
    </sheetView>
  </sheetViews>
  <sheetFormatPr defaultColWidth="9.140625" defaultRowHeight="14.45"/>
  <cols>
    <col min="1" max="1" width="40.5703125" style="18" customWidth="1"/>
    <col min="2" max="13" width="14.5703125" style="18" customWidth="1"/>
    <col min="14" max="14" width="13.5703125" style="18" customWidth="1"/>
    <col min="15" max="15" width="15.85546875" style="18" bestFit="1" customWidth="1"/>
    <col min="16" max="17" width="15.85546875" style="7" bestFit="1" customWidth="1"/>
    <col min="18" max="16384" width="9.140625" style="18"/>
  </cols>
  <sheetData>
    <row r="1" spans="1:17">
      <c r="A1" s="18" t="s">
        <v>48</v>
      </c>
      <c r="B1" s="18">
        <v>2008</v>
      </c>
      <c r="C1" s="18">
        <v>2009</v>
      </c>
      <c r="D1" s="18">
        <v>2010</v>
      </c>
      <c r="E1" s="18">
        <v>2011</v>
      </c>
      <c r="F1" s="18">
        <v>2012</v>
      </c>
      <c r="G1" s="18">
        <v>2013</v>
      </c>
      <c r="H1" s="18">
        <v>2014</v>
      </c>
      <c r="I1" s="18">
        <v>2015</v>
      </c>
      <c r="J1" s="18">
        <v>2016</v>
      </c>
      <c r="K1" s="18">
        <v>2017</v>
      </c>
      <c r="L1" s="18">
        <v>2018</v>
      </c>
      <c r="M1">
        <v>2019</v>
      </c>
      <c r="N1">
        <v>2020</v>
      </c>
      <c r="O1">
        <v>2021</v>
      </c>
      <c r="P1" s="7">
        <v>2022</v>
      </c>
      <c r="Q1" s="7">
        <v>2023</v>
      </c>
    </row>
    <row r="2" spans="1:17" customFormat="1">
      <c r="A2" t="s">
        <v>49</v>
      </c>
      <c r="B2" s="66">
        <v>454600000</v>
      </c>
      <c r="C2" s="66">
        <v>478400000</v>
      </c>
      <c r="D2" s="66">
        <v>462500000</v>
      </c>
      <c r="E2" s="66">
        <v>455100000</v>
      </c>
      <c r="F2" s="66">
        <v>415000000</v>
      </c>
      <c r="G2" s="66">
        <v>411700000</v>
      </c>
      <c r="H2" s="66">
        <v>365000000</v>
      </c>
      <c r="I2" s="66">
        <v>343800000</v>
      </c>
      <c r="J2" s="66">
        <v>327500000</v>
      </c>
      <c r="K2" s="66">
        <v>329300000</v>
      </c>
      <c r="L2" s="66">
        <v>355700000</v>
      </c>
      <c r="M2" s="86">
        <v>443800000</v>
      </c>
      <c r="N2" s="66">
        <v>513000000</v>
      </c>
      <c r="O2" s="86">
        <v>583000000</v>
      </c>
      <c r="P2" s="86">
        <v>581000000</v>
      </c>
      <c r="Q2" s="86">
        <v>614000000</v>
      </c>
    </row>
    <row r="3" spans="1:17" customFormat="1">
      <c r="A3" s="62" t="s">
        <v>50</v>
      </c>
      <c r="B3" s="66">
        <v>125000000</v>
      </c>
      <c r="C3" s="66">
        <v>127000000</v>
      </c>
      <c r="D3" s="66">
        <v>110000000</v>
      </c>
      <c r="E3" s="66">
        <v>82000000</v>
      </c>
      <c r="F3" s="66">
        <v>81000000</v>
      </c>
      <c r="G3" s="66">
        <v>90000000</v>
      </c>
      <c r="H3" s="66">
        <v>97600000</v>
      </c>
      <c r="I3" s="66">
        <v>95000000</v>
      </c>
      <c r="J3" s="66">
        <v>74000000</v>
      </c>
      <c r="K3" s="66">
        <v>72000000</v>
      </c>
      <c r="L3" s="66">
        <v>85000000</v>
      </c>
      <c r="M3" s="87">
        <v>84000000</v>
      </c>
      <c r="N3" s="86">
        <v>80000000</v>
      </c>
      <c r="O3" s="86">
        <v>82000000</v>
      </c>
      <c r="P3" s="86">
        <v>83000000</v>
      </c>
      <c r="Q3" s="86">
        <v>89000000</v>
      </c>
    </row>
    <row r="4" spans="1:17" customFormat="1">
      <c r="A4" s="62" t="s">
        <v>51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87">
        <v>2000000</v>
      </c>
      <c r="N4" s="86">
        <v>8000000</v>
      </c>
      <c r="O4" s="86">
        <v>11000000</v>
      </c>
      <c r="P4" s="86">
        <v>9000000</v>
      </c>
      <c r="Q4" s="86">
        <v>9000000</v>
      </c>
    </row>
    <row r="5" spans="1:17" customFormat="1">
      <c r="A5" s="62" t="s">
        <v>52</v>
      </c>
      <c r="B5" s="66">
        <v>118000000</v>
      </c>
      <c r="C5" s="66">
        <v>150000000</v>
      </c>
      <c r="D5" s="66">
        <v>162000000</v>
      </c>
      <c r="E5" s="66">
        <v>66000000</v>
      </c>
      <c r="F5" s="66">
        <v>18000000</v>
      </c>
      <c r="J5" s="66"/>
      <c r="K5" s="66"/>
      <c r="L5" s="66"/>
      <c r="M5" s="86"/>
      <c r="O5" s="93"/>
      <c r="P5" s="93"/>
      <c r="Q5" s="93"/>
    </row>
    <row r="6" spans="1:17" customFormat="1">
      <c r="A6" s="62" t="s">
        <v>53</v>
      </c>
      <c r="B6" s="66">
        <v>93000000</v>
      </c>
      <c r="C6" s="66">
        <v>106000000</v>
      </c>
      <c r="D6" s="66">
        <v>123000000</v>
      </c>
      <c r="E6" s="66">
        <v>128000000</v>
      </c>
      <c r="F6" s="66">
        <v>121000000</v>
      </c>
      <c r="G6" s="66">
        <v>93000000</v>
      </c>
      <c r="H6" s="66">
        <v>73000000</v>
      </c>
      <c r="I6" s="66">
        <v>78300000</v>
      </c>
      <c r="J6" s="66">
        <v>80000000</v>
      </c>
      <c r="K6" s="66">
        <v>78000000</v>
      </c>
      <c r="L6" s="66">
        <v>75000000</v>
      </c>
      <c r="M6" s="86">
        <v>71000000</v>
      </c>
      <c r="N6" s="66">
        <v>71000000</v>
      </c>
      <c r="O6" s="86">
        <v>70000000</v>
      </c>
      <c r="P6" s="86">
        <v>76000000</v>
      </c>
      <c r="Q6" s="86">
        <v>81000000</v>
      </c>
    </row>
    <row r="7" spans="1:17" customFormat="1">
      <c r="A7" s="62" t="s">
        <v>54</v>
      </c>
      <c r="B7" s="66"/>
      <c r="C7" s="66"/>
      <c r="D7" s="66">
        <v>19000000</v>
      </c>
      <c r="E7" s="66">
        <v>21000000</v>
      </c>
      <c r="F7" s="66">
        <v>22000000</v>
      </c>
      <c r="G7" s="66">
        <v>22000000</v>
      </c>
      <c r="H7" s="66">
        <v>21000000</v>
      </c>
      <c r="I7" s="66">
        <v>20000000</v>
      </c>
      <c r="J7" s="66">
        <v>23000000</v>
      </c>
      <c r="K7" s="66">
        <v>23000000</v>
      </c>
      <c r="L7" s="66">
        <v>23000000</v>
      </c>
      <c r="M7" s="86">
        <v>25000000</v>
      </c>
      <c r="N7" s="66">
        <v>21000000</v>
      </c>
      <c r="O7" s="86">
        <v>23000000</v>
      </c>
      <c r="P7" s="86">
        <v>26000000</v>
      </c>
      <c r="Q7" s="86">
        <v>30000000</v>
      </c>
    </row>
    <row r="8" spans="1:17" customFormat="1">
      <c r="A8" s="62" t="s">
        <v>55</v>
      </c>
      <c r="B8" s="66"/>
      <c r="C8" s="66"/>
      <c r="D8" s="66"/>
      <c r="E8" s="66"/>
      <c r="F8" s="66"/>
      <c r="G8" s="66">
        <v>12000000</v>
      </c>
      <c r="H8" s="66">
        <v>12000000</v>
      </c>
      <c r="I8" s="66">
        <v>12000000</v>
      </c>
      <c r="J8" s="66">
        <v>13000000</v>
      </c>
      <c r="K8" s="66">
        <v>13000000</v>
      </c>
      <c r="L8" s="66">
        <v>13000000</v>
      </c>
      <c r="M8" s="86">
        <v>13000000</v>
      </c>
      <c r="N8" s="66">
        <v>13000000</v>
      </c>
      <c r="O8" s="86">
        <v>13000000</v>
      </c>
      <c r="P8" s="86">
        <v>13000000</v>
      </c>
      <c r="Q8" s="86">
        <v>13000000</v>
      </c>
    </row>
    <row r="9" spans="1:17" customFormat="1">
      <c r="A9" s="62" t="s">
        <v>56</v>
      </c>
      <c r="B9" s="66"/>
      <c r="C9" s="66"/>
      <c r="D9" s="66"/>
      <c r="E9" s="66"/>
      <c r="F9" s="66"/>
      <c r="G9" s="66">
        <v>1300000</v>
      </c>
      <c r="H9" s="66">
        <v>2000000</v>
      </c>
      <c r="I9" s="66">
        <v>13300000</v>
      </c>
      <c r="J9" s="66">
        <v>31000000</v>
      </c>
      <c r="K9" s="66">
        <v>35000000</v>
      </c>
      <c r="L9" s="66">
        <v>2000000</v>
      </c>
      <c r="M9" s="86">
        <v>7000000</v>
      </c>
      <c r="N9" s="66">
        <v>9000000</v>
      </c>
      <c r="O9" s="93">
        <v>15000000</v>
      </c>
      <c r="P9" s="93">
        <v>10000000</v>
      </c>
      <c r="Q9" s="93">
        <v>13000000</v>
      </c>
    </row>
    <row r="10" spans="1:17" customFormat="1">
      <c r="A10" s="62" t="s">
        <v>57</v>
      </c>
      <c r="B10" s="66"/>
      <c r="C10" s="66"/>
      <c r="D10" s="66"/>
      <c r="E10" s="66"/>
      <c r="F10" s="66"/>
      <c r="G10" s="66">
        <v>11000000</v>
      </c>
      <c r="H10" s="66">
        <v>5000000</v>
      </c>
      <c r="I10" s="66">
        <v>3000000</v>
      </c>
      <c r="J10" s="66">
        <v>3000000</v>
      </c>
      <c r="K10" s="66">
        <v>2000000</v>
      </c>
      <c r="L10" s="66">
        <v>2000000</v>
      </c>
      <c r="M10" s="86">
        <v>2000000</v>
      </c>
      <c r="N10" s="66">
        <v>2000000</v>
      </c>
      <c r="O10" s="86">
        <v>3000000</v>
      </c>
      <c r="P10" s="86">
        <v>3000000</v>
      </c>
      <c r="Q10" s="86">
        <v>3000000</v>
      </c>
    </row>
    <row r="11" spans="1:17" customFormat="1">
      <c r="A11" s="62" t="s">
        <v>58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86">
        <v>6000000</v>
      </c>
      <c r="N11" s="66">
        <v>9000000</v>
      </c>
      <c r="O11" s="66">
        <v>10000000</v>
      </c>
      <c r="P11" s="93">
        <v>14000000</v>
      </c>
      <c r="Q11" s="93">
        <v>15000000</v>
      </c>
    </row>
    <row r="12" spans="1:17">
      <c r="A12" s="62" t="s">
        <v>59</v>
      </c>
      <c r="Q12" s="93">
        <v>4000000</v>
      </c>
    </row>
    <row r="13" spans="1:17">
      <c r="A13" s="62" t="s">
        <v>60</v>
      </c>
      <c r="P13" s="86">
        <v>2000000</v>
      </c>
      <c r="Q13" s="93">
        <v>3000000</v>
      </c>
    </row>
    <row r="18" spans="1:19">
      <c r="M18"/>
    </row>
    <row r="24" spans="1:19">
      <c r="O24" s="46"/>
      <c r="P24" s="130"/>
      <c r="Q24" s="130"/>
      <c r="R24" s="47"/>
      <c r="S24"/>
    </row>
    <row r="25" spans="1:19">
      <c r="O25" s="46"/>
      <c r="P25" s="130"/>
      <c r="Q25" s="130"/>
      <c r="R25" s="47"/>
      <c r="S25"/>
    </row>
    <row r="26" spans="1:19">
      <c r="O26" s="46"/>
      <c r="P26" s="130"/>
      <c r="Q26" s="130"/>
      <c r="R26" s="47"/>
      <c r="S26"/>
    </row>
    <row r="27" spans="1:19">
      <c r="O27" s="46"/>
      <c r="P27" s="130"/>
      <c r="Q27" s="130"/>
      <c r="R27" s="47"/>
      <c r="S27"/>
    </row>
    <row r="28" spans="1:19">
      <c r="A28"/>
      <c r="B28"/>
      <c r="O28" s="46"/>
      <c r="P28" s="130"/>
      <c r="Q28" s="130"/>
      <c r="R28" s="47"/>
      <c r="S28"/>
    </row>
    <row r="29" spans="1:19">
      <c r="A29"/>
      <c r="B29"/>
      <c r="O29" s="46"/>
      <c r="P29" s="130"/>
      <c r="Q29" s="130"/>
      <c r="R29" s="47"/>
      <c r="S29"/>
    </row>
    <row r="30" spans="1:19">
      <c r="A30"/>
      <c r="B30"/>
      <c r="O30" s="46"/>
      <c r="P30" s="130"/>
      <c r="Q30" s="130"/>
      <c r="R30" s="47"/>
      <c r="S30"/>
    </row>
    <row r="31" spans="1:19">
      <c r="O31" s="46"/>
      <c r="P31" s="130"/>
      <c r="Q31" s="130"/>
      <c r="R31" s="47"/>
      <c r="S31"/>
    </row>
    <row r="45" spans="12:17">
      <c r="L45" s="44" t="s">
        <v>61</v>
      </c>
      <c r="M45" s="46"/>
      <c r="N45" s="46"/>
      <c r="O45" s="47"/>
      <c r="P45" s="131"/>
      <c r="Q45" s="131"/>
    </row>
    <row r="46" spans="12:17">
      <c r="L46" s="45" t="s">
        <v>62</v>
      </c>
      <c r="M46" s="45" t="s">
        <v>63</v>
      </c>
      <c r="N46" s="45" t="s">
        <v>64</v>
      </c>
      <c r="O46" s="48" t="s">
        <v>65</v>
      </c>
      <c r="P46" s="132"/>
      <c r="Q46" s="132"/>
    </row>
    <row r="47" spans="12:17">
      <c r="L47" s="46">
        <v>1</v>
      </c>
      <c r="M47" s="46" t="s">
        <v>66</v>
      </c>
      <c r="N47" s="46" t="s">
        <v>67</v>
      </c>
      <c r="O47" s="47">
        <v>1</v>
      </c>
      <c r="P47" s="131"/>
      <c r="Q47" s="131"/>
    </row>
    <row r="48" spans="12:17">
      <c r="L48" s="46">
        <v>2</v>
      </c>
      <c r="M48" s="46" t="s">
        <v>68</v>
      </c>
      <c r="N48" s="46" t="s">
        <v>69</v>
      </c>
      <c r="O48" s="47">
        <v>1</v>
      </c>
      <c r="P48" s="131"/>
      <c r="Q48" s="131"/>
    </row>
    <row r="49" spans="12:17">
      <c r="L49" s="46">
        <v>3</v>
      </c>
      <c r="M49" s="46" t="s">
        <v>70</v>
      </c>
      <c r="N49" s="46" t="s">
        <v>71</v>
      </c>
      <c r="O49" s="47">
        <v>1</v>
      </c>
      <c r="P49" s="131"/>
      <c r="Q49" s="131"/>
    </row>
    <row r="50" spans="12:17">
      <c r="L50" s="46">
        <v>4</v>
      </c>
      <c r="M50" s="46" t="s">
        <v>72</v>
      </c>
      <c r="N50" s="46" t="s">
        <v>73</v>
      </c>
      <c r="O50" s="47">
        <v>1</v>
      </c>
      <c r="P50" s="131"/>
      <c r="Q50" s="131"/>
    </row>
    <row r="51" spans="12:17">
      <c r="L51" s="46">
        <v>5</v>
      </c>
      <c r="M51" s="46" t="s">
        <v>74</v>
      </c>
      <c r="N51" s="46" t="s">
        <v>75</v>
      </c>
      <c r="O51" s="47">
        <v>1</v>
      </c>
      <c r="P51" s="131"/>
      <c r="Q51" s="131"/>
    </row>
    <row r="52" spans="12:17">
      <c r="L52" s="46">
        <v>6</v>
      </c>
      <c r="M52" s="46" t="s">
        <v>76</v>
      </c>
      <c r="N52" s="46" t="s">
        <v>77</v>
      </c>
      <c r="O52" s="47">
        <v>1</v>
      </c>
      <c r="P52" s="131"/>
      <c r="Q52" s="131"/>
    </row>
    <row r="53" spans="12:17">
      <c r="L53" s="46">
        <v>7</v>
      </c>
      <c r="M53" s="46" t="s">
        <v>78</v>
      </c>
      <c r="N53" s="46" t="s">
        <v>79</v>
      </c>
      <c r="O53" s="47">
        <v>1</v>
      </c>
      <c r="P53" s="131"/>
      <c r="Q53" s="131"/>
    </row>
    <row r="54" spans="12:17">
      <c r="L54" s="46">
        <v>8</v>
      </c>
      <c r="M54" s="46" t="s">
        <v>80</v>
      </c>
      <c r="N54" s="46" t="s">
        <v>81</v>
      </c>
      <c r="O54" s="47">
        <v>1</v>
      </c>
      <c r="P54" s="131"/>
      <c r="Q54" s="131"/>
    </row>
    <row r="55" spans="12:17">
      <c r="L55" s="46">
        <v>9</v>
      </c>
      <c r="M55" s="46" t="s">
        <v>82</v>
      </c>
      <c r="N55" s="46" t="s">
        <v>83</v>
      </c>
      <c r="O55" s="47">
        <v>1</v>
      </c>
      <c r="P55" s="131"/>
      <c r="Q55" s="131"/>
    </row>
    <row r="56" spans="12:17">
      <c r="L56" s="46">
        <v>10</v>
      </c>
      <c r="M56" s="46" t="s">
        <v>66</v>
      </c>
      <c r="N56" s="46" t="s">
        <v>67</v>
      </c>
      <c r="O56" s="47">
        <v>0.05</v>
      </c>
      <c r="P56" s="131"/>
      <c r="Q56" s="131"/>
    </row>
    <row r="57" spans="12:17">
      <c r="L57" s="46">
        <v>11</v>
      </c>
      <c r="M57" s="46" t="s">
        <v>68</v>
      </c>
      <c r="N57" s="46" t="s">
        <v>69</v>
      </c>
      <c r="O57" s="47">
        <v>0.5</v>
      </c>
      <c r="P57" s="131"/>
      <c r="Q57" s="131"/>
    </row>
    <row r="58" spans="12:17">
      <c r="L58" s="46">
        <v>12</v>
      </c>
      <c r="M58" s="46" t="s">
        <v>70</v>
      </c>
      <c r="N58" s="46" t="s">
        <v>71</v>
      </c>
      <c r="O58" s="47">
        <v>0.5</v>
      </c>
      <c r="P58" s="131"/>
      <c r="Q58" s="131"/>
    </row>
    <row r="59" spans="12:17">
      <c r="L59" s="46">
        <v>13</v>
      </c>
      <c r="M59" s="46" t="s">
        <v>72</v>
      </c>
      <c r="N59" s="46" t="s">
        <v>73</v>
      </c>
      <c r="O59" s="47">
        <v>0.5</v>
      </c>
      <c r="P59" s="131"/>
      <c r="Q59" s="131"/>
    </row>
    <row r="60" spans="12:17">
      <c r="L60" s="46">
        <v>14</v>
      </c>
      <c r="M60" s="46" t="s">
        <v>74</v>
      </c>
      <c r="N60" s="46" t="s">
        <v>75</v>
      </c>
      <c r="O60" s="47">
        <v>0.5</v>
      </c>
      <c r="P60" s="131"/>
      <c r="Q60" s="131"/>
    </row>
    <row r="61" spans="12:17">
      <c r="L61" s="46">
        <v>15</v>
      </c>
      <c r="M61" s="46" t="s">
        <v>76</v>
      </c>
      <c r="N61" s="46" t="s">
        <v>77</v>
      </c>
      <c r="O61" s="47">
        <v>0.5</v>
      </c>
      <c r="P61" s="131"/>
      <c r="Q61" s="131"/>
    </row>
    <row r="62" spans="12:17">
      <c r="L62" s="46">
        <v>16</v>
      </c>
      <c r="M62" s="46" t="s">
        <v>78</v>
      </c>
      <c r="N62" s="46" t="s">
        <v>79</v>
      </c>
      <c r="O62" s="47">
        <v>0.5</v>
      </c>
      <c r="P62" s="131"/>
      <c r="Q62" s="131"/>
    </row>
    <row r="63" spans="12:17">
      <c r="L63" s="46">
        <v>17</v>
      </c>
      <c r="M63" s="46" t="s">
        <v>80</v>
      </c>
      <c r="N63" s="46" t="s">
        <v>81</v>
      </c>
      <c r="O63" s="47">
        <v>0.5</v>
      </c>
      <c r="P63" s="131"/>
      <c r="Q63" s="131"/>
    </row>
    <row r="64" spans="12:17">
      <c r="L64" s="46">
        <v>18</v>
      </c>
      <c r="M64" s="46" t="s">
        <v>82</v>
      </c>
      <c r="N64" s="46" t="s">
        <v>83</v>
      </c>
      <c r="O64" s="47">
        <v>0.5</v>
      </c>
      <c r="P64" s="131"/>
      <c r="Q64" s="131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53"/>
  <sheetViews>
    <sheetView zoomScaleNormal="100" workbookViewId="0">
      <pane xSplit="1" topLeftCell="B1" activePane="topRight" state="frozen"/>
      <selection pane="topRight" activeCell="N9" sqref="N9"/>
      <selection activeCell="L19" sqref="L19"/>
    </sheetView>
  </sheetViews>
  <sheetFormatPr defaultColWidth="9.140625" defaultRowHeight="14.45"/>
  <cols>
    <col min="1" max="1" width="35.140625" style="18" customWidth="1"/>
    <col min="2" max="17" width="11.42578125" style="18" customWidth="1"/>
    <col min="18" max="20" width="9.140625" style="18"/>
    <col min="21" max="21" width="9.140625" style="7"/>
    <col min="22" max="16384" width="9.140625" style="18"/>
  </cols>
  <sheetData>
    <row r="1" spans="1:21">
      <c r="A1" s="18" t="s">
        <v>84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7">
        <v>2013</v>
      </c>
      <c r="L1" s="7">
        <v>2014</v>
      </c>
      <c r="M1" s="7">
        <v>2015</v>
      </c>
      <c r="N1" s="7">
        <v>2016</v>
      </c>
      <c r="O1" s="7">
        <v>2017</v>
      </c>
      <c r="P1" s="7">
        <v>2018</v>
      </c>
      <c r="Q1" s="7">
        <v>2019</v>
      </c>
      <c r="R1" s="7">
        <v>2020</v>
      </c>
      <c r="S1" s="7">
        <v>2021</v>
      </c>
      <c r="T1" s="7">
        <v>2022</v>
      </c>
      <c r="U1" s="7">
        <v>2023</v>
      </c>
    </row>
    <row r="2" spans="1:21">
      <c r="A2" s="18" t="s">
        <v>85</v>
      </c>
      <c r="B2" s="53">
        <v>25579.383587193039</v>
      </c>
      <c r="C2" s="53">
        <v>24770.243539942578</v>
      </c>
      <c r="D2" s="53">
        <v>22389.751201691979</v>
      </c>
      <c r="E2" s="53">
        <v>21179.378287440773</v>
      </c>
      <c r="F2" s="53">
        <v>19940.674716428832</v>
      </c>
      <c r="G2" s="53">
        <v>18143</v>
      </c>
      <c r="H2" s="53">
        <v>17946</v>
      </c>
      <c r="I2" s="53">
        <v>17630</v>
      </c>
      <c r="J2" s="53">
        <v>17094</v>
      </c>
      <c r="K2" s="54">
        <v>16732</v>
      </c>
      <c r="L2" s="54">
        <v>16545</v>
      </c>
      <c r="M2" s="54">
        <v>16312</v>
      </c>
      <c r="N2" s="54">
        <v>16384</v>
      </c>
      <c r="O2" s="54">
        <v>16478</v>
      </c>
      <c r="P2" s="54">
        <v>16181</v>
      </c>
      <c r="Q2" s="54">
        <v>16127</v>
      </c>
      <c r="R2" s="54">
        <v>16435</v>
      </c>
      <c r="S2" s="54">
        <v>16774</v>
      </c>
      <c r="T2" s="54">
        <v>17564</v>
      </c>
      <c r="U2" s="54">
        <v>18648</v>
      </c>
    </row>
    <row r="3" spans="1:21">
      <c r="A3" s="18" t="s">
        <v>86</v>
      </c>
      <c r="B3" s="53">
        <v>2128</v>
      </c>
      <c r="C3" s="53">
        <v>1267</v>
      </c>
      <c r="D3" s="53">
        <v>839</v>
      </c>
      <c r="E3" s="53">
        <v>876</v>
      </c>
      <c r="F3" s="53">
        <v>845</v>
      </c>
      <c r="G3" s="53">
        <v>2028</v>
      </c>
      <c r="H3" s="53">
        <v>3197</v>
      </c>
      <c r="I3" s="53">
        <v>2417</v>
      </c>
      <c r="J3" s="53">
        <v>1933</v>
      </c>
      <c r="K3" s="54">
        <v>2275</v>
      </c>
      <c r="L3" s="54">
        <v>2630</v>
      </c>
      <c r="M3" s="54">
        <v>2826</v>
      </c>
      <c r="N3" s="54">
        <v>2110</v>
      </c>
      <c r="O3" s="54">
        <v>1514</v>
      </c>
      <c r="P3" s="54">
        <v>1421</v>
      </c>
      <c r="Q3" s="54">
        <v>1687</v>
      </c>
      <c r="R3" s="54">
        <v>2522</v>
      </c>
      <c r="S3" s="54">
        <v>3564</v>
      </c>
      <c r="T3" s="54">
        <v>3586</v>
      </c>
      <c r="U3" s="54">
        <v>2940</v>
      </c>
    </row>
    <row r="4" spans="1:21" customFormat="1">
      <c r="A4" t="s">
        <v>87</v>
      </c>
      <c r="K4" s="67">
        <v>1405</v>
      </c>
      <c r="L4" s="67">
        <v>1610</v>
      </c>
      <c r="M4" s="67">
        <v>1274</v>
      </c>
      <c r="N4" s="67">
        <v>1349</v>
      </c>
      <c r="O4" s="67">
        <v>1413</v>
      </c>
      <c r="P4" s="67">
        <v>1109</v>
      </c>
      <c r="Q4" s="54">
        <v>1428</v>
      </c>
      <c r="R4" s="54">
        <v>1647</v>
      </c>
      <c r="S4" s="54">
        <v>1591</v>
      </c>
      <c r="T4" s="54">
        <v>904</v>
      </c>
      <c r="U4" s="54">
        <v>849</v>
      </c>
    </row>
    <row r="5" spans="1:21" customFormat="1">
      <c r="A5" t="s">
        <v>88</v>
      </c>
      <c r="K5" s="67">
        <v>426</v>
      </c>
      <c r="L5" s="67">
        <v>595</v>
      </c>
      <c r="M5" s="67">
        <v>578</v>
      </c>
      <c r="N5" s="67">
        <v>540</v>
      </c>
      <c r="O5" s="67">
        <v>511</v>
      </c>
      <c r="P5" s="67">
        <v>566</v>
      </c>
      <c r="Q5" s="54">
        <v>619</v>
      </c>
      <c r="R5" s="54">
        <v>562</v>
      </c>
      <c r="S5" s="54">
        <v>674</v>
      </c>
      <c r="T5" s="54">
        <v>839</v>
      </c>
      <c r="U5" s="54">
        <v>910</v>
      </c>
    </row>
    <row r="6" spans="1:21">
      <c r="A6" t="s">
        <v>89</v>
      </c>
      <c r="B6" s="53">
        <v>23664</v>
      </c>
      <c r="C6" s="53">
        <v>22243</v>
      </c>
      <c r="D6" s="53">
        <v>19710</v>
      </c>
      <c r="E6" s="53">
        <v>18610</v>
      </c>
      <c r="F6" s="53">
        <v>17560</v>
      </c>
      <c r="G6" s="53">
        <v>17113</v>
      </c>
      <c r="H6" s="53">
        <v>18130</v>
      </c>
      <c r="I6" s="53">
        <v>17177</v>
      </c>
      <c r="J6" s="53">
        <v>16368</v>
      </c>
      <c r="K6" s="54">
        <v>16497</v>
      </c>
      <c r="L6" s="54">
        <v>16766</v>
      </c>
      <c r="M6" s="54">
        <v>16780</v>
      </c>
      <c r="N6" s="54">
        <v>16210</v>
      </c>
      <c r="O6" s="54">
        <v>15748</v>
      </c>
      <c r="P6" s="54">
        <v>15430</v>
      </c>
      <c r="Q6" s="54">
        <v>15593</v>
      </c>
      <c r="R6" s="54">
        <v>16628</v>
      </c>
      <c r="S6" s="54">
        <v>17967</v>
      </c>
      <c r="T6" s="54">
        <v>18718</v>
      </c>
      <c r="U6" s="54">
        <v>19125</v>
      </c>
    </row>
    <row r="7" spans="1:21">
      <c r="Q7"/>
    </row>
    <row r="9" spans="1:21">
      <c r="N9"/>
    </row>
    <row r="10" spans="1:21">
      <c r="A10"/>
      <c r="B10"/>
    </row>
    <row r="11" spans="1:21">
      <c r="A11"/>
      <c r="B11"/>
      <c r="R11"/>
    </row>
    <row r="12" spans="1:21">
      <c r="A12"/>
      <c r="B12"/>
      <c r="R12" s="41"/>
      <c r="S12"/>
      <c r="T12"/>
    </row>
    <row r="13" spans="1:21">
      <c r="A13"/>
      <c r="B13"/>
      <c r="R13" s="67"/>
      <c r="S13" s="41"/>
      <c r="T13" s="41"/>
      <c r="U13" s="133"/>
    </row>
    <row r="14" spans="1:21">
      <c r="R14" s="67"/>
      <c r="S14" s="67"/>
      <c r="T14" s="67"/>
      <c r="U14" s="67"/>
    </row>
    <row r="15" spans="1:21">
      <c r="R15" s="41"/>
      <c r="S15" s="67"/>
      <c r="T15" s="67"/>
      <c r="U15" s="67"/>
    </row>
    <row r="16" spans="1:21">
      <c r="R16" s="41"/>
      <c r="S16" s="41"/>
      <c r="T16" s="41"/>
      <c r="U16" s="133"/>
    </row>
    <row r="17" spans="19:21">
      <c r="S17" s="41"/>
      <c r="T17" s="41"/>
      <c r="U17" s="133"/>
    </row>
    <row r="47" spans="12:16">
      <c r="L47" s="46"/>
      <c r="M47" s="46"/>
      <c r="N47" s="46"/>
      <c r="O47" s="47"/>
      <c r="P47"/>
    </row>
    <row r="48" spans="12:16">
      <c r="L48" s="46"/>
      <c r="M48" s="46"/>
      <c r="N48" s="46"/>
      <c r="O48" s="47"/>
      <c r="P48"/>
    </row>
    <row r="49" spans="12:16">
      <c r="L49" s="46"/>
      <c r="M49" s="46"/>
      <c r="N49" s="46"/>
      <c r="O49" s="47"/>
      <c r="P49"/>
    </row>
    <row r="50" spans="12:16">
      <c r="L50" s="46"/>
      <c r="M50" s="46"/>
      <c r="N50" s="46"/>
      <c r="O50" s="47"/>
      <c r="P50"/>
    </row>
    <row r="51" spans="12:16">
      <c r="L51" s="46"/>
      <c r="M51" s="46"/>
      <c r="N51" s="46"/>
      <c r="O51" s="47"/>
      <c r="P51"/>
    </row>
    <row r="52" spans="12:16">
      <c r="L52" s="46"/>
      <c r="M52" s="46"/>
      <c r="N52" s="46"/>
      <c r="O52" s="47"/>
      <c r="P52"/>
    </row>
    <row r="53" spans="12:16">
      <c r="L53" s="46"/>
      <c r="M53" s="46"/>
      <c r="N53" s="46"/>
      <c r="O53" s="47"/>
      <c r="P53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1"/>
  <sheetViews>
    <sheetView workbookViewId="0">
      <pane xSplit="1" ySplit="1" topLeftCell="B2" activePane="bottomRight" state="frozen"/>
      <selection pane="bottomRight" activeCell="L10" sqref="L10"/>
      <selection pane="bottomLeft" activeCell="A2" sqref="A2"/>
      <selection pane="topRight" activeCell="B1" sqref="B1"/>
    </sheetView>
  </sheetViews>
  <sheetFormatPr defaultRowHeight="14.45"/>
  <cols>
    <col min="1" max="1" width="37.140625" customWidth="1"/>
    <col min="2" max="13" width="11.7109375" customWidth="1"/>
    <col min="14" max="15" width="11.7109375" style="7" customWidth="1"/>
  </cols>
  <sheetData>
    <row r="1" spans="1:15">
      <c r="A1" t="s">
        <v>90</v>
      </c>
      <c r="B1">
        <v>2010</v>
      </c>
      <c r="C1">
        <v>2011</v>
      </c>
      <c r="D1">
        <v>2012</v>
      </c>
      <c r="E1">
        <v>2013</v>
      </c>
      <c r="F1">
        <v>2014</v>
      </c>
      <c r="G1">
        <v>2015</v>
      </c>
      <c r="H1">
        <v>2016</v>
      </c>
      <c r="I1">
        <v>2017</v>
      </c>
      <c r="J1">
        <v>2018</v>
      </c>
      <c r="K1">
        <v>2019</v>
      </c>
      <c r="L1">
        <v>2020</v>
      </c>
      <c r="M1">
        <v>2021</v>
      </c>
      <c r="N1" s="7">
        <v>2022</v>
      </c>
      <c r="O1" s="7">
        <v>2023</v>
      </c>
    </row>
    <row r="2" spans="1:15">
      <c r="A2" t="s">
        <v>91</v>
      </c>
      <c r="B2" s="13">
        <v>7176100</v>
      </c>
      <c r="C2" s="13">
        <v>7073500</v>
      </c>
      <c r="D2" s="13">
        <v>6970000</v>
      </c>
      <c r="E2" s="13">
        <v>6837000</v>
      </c>
      <c r="F2" s="8">
        <v>6781000</v>
      </c>
      <c r="G2" s="8">
        <v>6928000</v>
      </c>
      <c r="H2" s="8">
        <v>7112000</v>
      </c>
      <c r="I2" s="8">
        <v>7321000</v>
      </c>
      <c r="J2" s="8">
        <v>7530000</v>
      </c>
      <c r="K2" s="75">
        <v>7654200</v>
      </c>
      <c r="L2" s="75">
        <v>7536200</v>
      </c>
      <c r="M2" s="75">
        <v>7767600</v>
      </c>
      <c r="N2" s="75">
        <v>7985595</v>
      </c>
      <c r="O2" s="8">
        <v>8098858</v>
      </c>
    </row>
    <row r="3" spans="1:15">
      <c r="A3" t="s">
        <v>92</v>
      </c>
      <c r="B3" s="13">
        <v>1236700</v>
      </c>
      <c r="C3" s="13">
        <v>1237200</v>
      </c>
      <c r="D3" s="13">
        <v>1298700</v>
      </c>
      <c r="E3" s="13">
        <v>1391300</v>
      </c>
      <c r="F3" s="8">
        <v>1396600</v>
      </c>
      <c r="G3" s="8">
        <v>1384900</v>
      </c>
      <c r="H3" s="8">
        <v>1352600</v>
      </c>
      <c r="I3" s="8">
        <v>1270200</v>
      </c>
      <c r="J3" s="8">
        <v>1212600</v>
      </c>
      <c r="K3" s="13">
        <v>1183800</v>
      </c>
      <c r="L3" s="13">
        <v>1256100</v>
      </c>
      <c r="M3" s="13">
        <v>1170500</v>
      </c>
      <c r="N3" s="8">
        <v>1134100</v>
      </c>
      <c r="O3" s="8">
        <v>1171300</v>
      </c>
    </row>
    <row r="5" spans="1:15">
      <c r="B5" s="23"/>
      <c r="N5" s="75"/>
    </row>
    <row r="6" spans="1:15">
      <c r="N6" s="8"/>
    </row>
    <row r="11" spans="1:15">
      <c r="A11" s="3"/>
      <c r="B11" s="4"/>
      <c r="C11" s="4"/>
      <c r="D11" s="4"/>
      <c r="E11" s="4"/>
      <c r="F11" s="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25"/>
  <sheetViews>
    <sheetView zoomScaleNormal="100" workbookViewId="0">
      <pane xSplit="1" topLeftCell="B1" activePane="topRight" state="frozen"/>
      <selection pane="topRight" activeCell="D14" sqref="D14"/>
      <selection activeCell="L19" sqref="L19"/>
    </sheetView>
  </sheetViews>
  <sheetFormatPr defaultColWidth="9.140625" defaultRowHeight="14.45"/>
  <cols>
    <col min="1" max="1" width="19.42578125" style="18" customWidth="1"/>
    <col min="2" max="15" width="12.5703125" style="18" customWidth="1"/>
    <col min="16" max="16" width="10.5703125" style="18" bestFit="1" customWidth="1"/>
    <col min="17" max="17" width="11" style="18" bestFit="1" customWidth="1"/>
    <col min="18" max="20" width="10.5703125" style="18" bestFit="1" customWidth="1"/>
    <col min="21" max="21" width="10.7109375" style="7" bestFit="1" customWidth="1"/>
    <col min="22" max="16384" width="9.140625" style="18"/>
  </cols>
  <sheetData>
    <row r="1" spans="1:24">
      <c r="A1" s="18" t="s">
        <v>93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</row>
    <row r="2" spans="1:24">
      <c r="A2" s="32" t="s">
        <v>94</v>
      </c>
      <c r="B2" s="20">
        <v>42700</v>
      </c>
      <c r="C2" s="20">
        <v>39800</v>
      </c>
      <c r="D2" s="20">
        <v>41000</v>
      </c>
      <c r="E2" s="20">
        <v>42000</v>
      </c>
      <c r="F2" s="20">
        <v>43000</v>
      </c>
      <c r="G2" s="20">
        <v>43000</v>
      </c>
      <c r="H2" s="20">
        <v>43000</v>
      </c>
      <c r="I2" s="20">
        <v>42700</v>
      </c>
      <c r="J2" s="20">
        <v>41900</v>
      </c>
      <c r="K2" s="20">
        <v>40000</v>
      </c>
      <c r="L2" s="20">
        <v>44000</v>
      </c>
      <c r="M2" s="20">
        <v>42400</v>
      </c>
      <c r="N2" s="20">
        <v>43000</v>
      </c>
      <c r="O2" s="20">
        <v>42300</v>
      </c>
      <c r="P2" s="20">
        <v>43214</v>
      </c>
      <c r="Q2" s="88">
        <v>43597</v>
      </c>
      <c r="R2" s="88">
        <v>48065</v>
      </c>
      <c r="S2" s="88">
        <v>53982</v>
      </c>
      <c r="T2" s="88">
        <v>54870</v>
      </c>
      <c r="U2" s="88">
        <v>69914</v>
      </c>
    </row>
    <row r="3" spans="1:24">
      <c r="A3" s="32" t="s">
        <v>20</v>
      </c>
      <c r="B3" s="20">
        <v>64200</v>
      </c>
      <c r="C3" s="20">
        <v>76800</v>
      </c>
      <c r="D3" s="20">
        <v>90500</v>
      </c>
      <c r="E3" s="20">
        <v>88000</v>
      </c>
      <c r="F3" s="20">
        <v>80800</v>
      </c>
      <c r="G3" s="20">
        <v>87300</v>
      </c>
      <c r="H3" s="20">
        <v>98400</v>
      </c>
      <c r="I3" s="20">
        <v>100100</v>
      </c>
      <c r="J3" s="20">
        <v>99600</v>
      </c>
      <c r="K3" s="20">
        <v>95700</v>
      </c>
      <c r="L3" s="20">
        <v>91800</v>
      </c>
      <c r="M3" s="20">
        <v>88000</v>
      </c>
      <c r="N3" s="20">
        <v>87200</v>
      </c>
      <c r="O3" s="20">
        <v>90400</v>
      </c>
      <c r="P3" s="20">
        <v>94682</v>
      </c>
      <c r="Q3" s="88">
        <v>98368</v>
      </c>
      <c r="R3" s="88">
        <v>106814</v>
      </c>
      <c r="S3" s="88">
        <v>106657</v>
      </c>
      <c r="T3" s="88">
        <v>102045</v>
      </c>
      <c r="U3" s="88">
        <v>99904</v>
      </c>
    </row>
    <row r="4" spans="1:24">
      <c r="A4" s="32" t="s">
        <v>95</v>
      </c>
      <c r="B4" s="20">
        <v>55500</v>
      </c>
      <c r="C4" s="20">
        <v>53400</v>
      </c>
      <c r="D4" s="20">
        <v>47300</v>
      </c>
      <c r="E4" s="20">
        <v>43000</v>
      </c>
      <c r="F4" s="20">
        <v>38700</v>
      </c>
      <c r="G4" s="20">
        <v>34300</v>
      </c>
      <c r="H4" s="20">
        <v>30400</v>
      </c>
      <c r="I4" s="20">
        <v>26000</v>
      </c>
      <c r="J4" s="20">
        <v>22500</v>
      </c>
      <c r="K4" s="20">
        <v>19600</v>
      </c>
      <c r="L4" s="20">
        <v>17200</v>
      </c>
      <c r="M4" s="20">
        <v>15100</v>
      </c>
      <c r="N4" s="20">
        <v>13500</v>
      </c>
      <c r="O4" s="59">
        <v>12000</v>
      </c>
      <c r="P4" s="59">
        <v>10803</v>
      </c>
      <c r="Q4" s="88">
        <v>9728</v>
      </c>
      <c r="R4" s="88">
        <v>8424</v>
      </c>
      <c r="S4" s="88">
        <v>7297</v>
      </c>
      <c r="T4" s="88">
        <v>6524</v>
      </c>
      <c r="U4" s="88">
        <v>5792</v>
      </c>
    </row>
    <row r="5" spans="1:24">
      <c r="A5" s="32" t="s">
        <v>21</v>
      </c>
      <c r="B5" s="20">
        <v>142600</v>
      </c>
      <c r="C5" s="20">
        <v>147200</v>
      </c>
      <c r="D5" s="20">
        <v>155900</v>
      </c>
      <c r="E5" s="20">
        <v>166800</v>
      </c>
      <c r="F5" s="20">
        <v>178600</v>
      </c>
      <c r="G5" s="20">
        <v>192000</v>
      </c>
      <c r="H5" s="20">
        <v>205100</v>
      </c>
      <c r="I5" s="20">
        <v>216200</v>
      </c>
      <c r="J5" s="20">
        <v>226500</v>
      </c>
      <c r="K5" s="20">
        <v>238700</v>
      </c>
      <c r="L5" s="20">
        <v>250600</v>
      </c>
      <c r="M5" s="20">
        <v>248800</v>
      </c>
      <c r="N5" s="20">
        <v>247100</v>
      </c>
      <c r="O5" s="59">
        <v>245800</v>
      </c>
      <c r="P5" s="59">
        <v>245097</v>
      </c>
      <c r="Q5" s="88">
        <v>244183</v>
      </c>
      <c r="R5" s="88">
        <v>243134</v>
      </c>
      <c r="S5" s="88">
        <v>243200</v>
      </c>
      <c r="T5" s="88">
        <v>244125</v>
      </c>
      <c r="U5" s="88">
        <v>245394</v>
      </c>
    </row>
    <row r="6" spans="1:24">
      <c r="A6" s="32" t="s">
        <v>22</v>
      </c>
      <c r="B6" s="20">
        <v>0</v>
      </c>
      <c r="C6" s="20">
        <v>0</v>
      </c>
      <c r="D6" s="20">
        <v>19100</v>
      </c>
      <c r="E6" s="20">
        <v>38400</v>
      </c>
      <c r="F6" s="20">
        <v>59400</v>
      </c>
      <c r="G6" s="20">
        <v>82800</v>
      </c>
      <c r="H6" s="20">
        <v>110100</v>
      </c>
      <c r="I6" s="20">
        <v>138400</v>
      </c>
      <c r="J6" s="20">
        <v>161700</v>
      </c>
      <c r="K6" s="20">
        <v>186500</v>
      </c>
      <c r="L6" s="20">
        <v>209600</v>
      </c>
      <c r="M6" s="20">
        <v>229600</v>
      </c>
      <c r="N6" s="20">
        <v>253300</v>
      </c>
      <c r="O6" s="59">
        <v>277000</v>
      </c>
      <c r="P6" s="59">
        <v>302513</v>
      </c>
      <c r="Q6" s="88">
        <v>327952</v>
      </c>
      <c r="R6" s="88">
        <v>349468</v>
      </c>
      <c r="S6" s="88">
        <v>373084</v>
      </c>
      <c r="T6" s="88">
        <v>397445</v>
      </c>
      <c r="U6" s="88">
        <v>422850</v>
      </c>
    </row>
    <row r="7" spans="1:24">
      <c r="A7" s="32" t="s">
        <v>23</v>
      </c>
      <c r="B7" s="20">
        <v>765800</v>
      </c>
      <c r="C7" s="20">
        <v>703100</v>
      </c>
      <c r="D7" s="20">
        <v>639000</v>
      </c>
      <c r="E7" s="20">
        <v>596000</v>
      </c>
      <c r="F7" s="20">
        <v>558100</v>
      </c>
      <c r="G7" s="20">
        <v>521700</v>
      </c>
      <c r="H7" s="20">
        <v>486300</v>
      </c>
      <c r="I7" s="20">
        <v>443900</v>
      </c>
      <c r="J7" s="20">
        <v>406200</v>
      </c>
      <c r="K7" s="20">
        <v>373100</v>
      </c>
      <c r="L7" s="20">
        <v>343000</v>
      </c>
      <c r="M7" s="20">
        <v>315100</v>
      </c>
      <c r="N7" s="20">
        <v>293000</v>
      </c>
      <c r="O7" s="59">
        <v>272500</v>
      </c>
      <c r="P7" s="59">
        <v>253562</v>
      </c>
      <c r="Q7" s="88">
        <v>236515</v>
      </c>
      <c r="R7" s="88">
        <v>214584</v>
      </c>
      <c r="S7" s="88">
        <v>194474</v>
      </c>
      <c r="T7" s="88">
        <v>179866</v>
      </c>
      <c r="U7" s="88">
        <v>166670</v>
      </c>
    </row>
    <row r="8" spans="1:24">
      <c r="A8" s="32" t="s">
        <v>19</v>
      </c>
      <c r="B8" s="20">
        <v>321700</v>
      </c>
      <c r="C8" s="20">
        <v>306700</v>
      </c>
      <c r="D8" s="20">
        <v>249200</v>
      </c>
      <c r="E8" s="20">
        <v>192000</v>
      </c>
      <c r="F8" s="20">
        <v>170800</v>
      </c>
      <c r="G8" s="20">
        <v>269900</v>
      </c>
      <c r="H8" s="20">
        <v>263700</v>
      </c>
      <c r="I8" s="20">
        <v>269900</v>
      </c>
      <c r="J8" s="20">
        <v>340200</v>
      </c>
      <c r="K8" s="20">
        <v>437700</v>
      </c>
      <c r="L8" s="20">
        <v>440800</v>
      </c>
      <c r="M8" s="20">
        <v>445900</v>
      </c>
      <c r="N8" s="20">
        <v>412000</v>
      </c>
      <c r="O8" s="20">
        <v>330000</v>
      </c>
      <c r="P8" s="20">
        <v>262749</v>
      </c>
      <c r="Q8" s="88">
        <v>223453</v>
      </c>
      <c r="R8" s="88">
        <v>285660</v>
      </c>
      <c r="S8" s="88">
        <v>191775</v>
      </c>
      <c r="T8" s="88">
        <v>149186</v>
      </c>
      <c r="U8" s="88">
        <v>160780</v>
      </c>
    </row>
    <row r="9" spans="1:24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P9" s="19"/>
      <c r="Q9" s="19"/>
      <c r="R9" s="19"/>
      <c r="S9" s="19"/>
      <c r="T9" s="19"/>
    </row>
    <row r="10" spans="1:24">
      <c r="A10"/>
      <c r="B10" s="23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O10" s="19"/>
      <c r="P10" s="19"/>
      <c r="Q10" s="19"/>
      <c r="R10" s="19"/>
      <c r="S10" s="19"/>
      <c r="T10" s="19"/>
      <c r="U10" s="134"/>
    </row>
    <row r="11" spans="1:24">
      <c r="A11"/>
      <c r="B11"/>
    </row>
    <row r="12" spans="1:24">
      <c r="A12"/>
      <c r="B1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T12"/>
    </row>
    <row r="13" spans="1:24">
      <c r="A13"/>
      <c r="B13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R13" s="70"/>
      <c r="S13" s="97"/>
      <c r="T13" s="143"/>
      <c r="U13" s="143"/>
      <c r="V13" s="143">
        <v>2022</v>
      </c>
      <c r="W13" s="143"/>
      <c r="X13" s="98" t="s">
        <v>96</v>
      </c>
    </row>
    <row r="14" spans="1:24">
      <c r="A14"/>
      <c r="B14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R14" s="70"/>
      <c r="S14" s="99"/>
      <c r="T14" s="100"/>
      <c r="U14" s="135"/>
      <c r="V14" s="100"/>
      <c r="W14" s="101"/>
      <c r="X14" s="102"/>
    </row>
    <row r="15" spans="1:24">
      <c r="R15" s="70"/>
      <c r="S15" s="99"/>
      <c r="T15" s="100"/>
      <c r="U15" s="135"/>
      <c r="V15" s="100"/>
      <c r="W15" s="101"/>
      <c r="X15" s="102"/>
    </row>
    <row r="16" spans="1:24">
      <c r="R16" s="70"/>
      <c r="S16" s="103"/>
      <c r="T16" s="100"/>
      <c r="U16" s="136"/>
      <c r="V16" s="100"/>
      <c r="W16" s="104"/>
      <c r="X16" s="105"/>
    </row>
    <row r="17" spans="18:24">
      <c r="R17" s="70"/>
      <c r="S17" s="106"/>
      <c r="T17" s="104"/>
      <c r="U17" s="137"/>
      <c r="V17" s="104"/>
      <c r="W17" s="100"/>
      <c r="X17" s="105"/>
    </row>
    <row r="18" spans="18:24">
      <c r="R18" s="70"/>
      <c r="S18" s="106"/>
      <c r="T18" s="104"/>
      <c r="U18" s="137"/>
      <c r="V18" s="104"/>
      <c r="W18" s="100"/>
      <c r="X18" s="105"/>
    </row>
    <row r="19" spans="18:24">
      <c r="R19" s="70"/>
      <c r="S19" s="103"/>
      <c r="T19" s="100"/>
      <c r="U19" s="136"/>
      <c r="V19" s="100"/>
      <c r="W19" s="104"/>
      <c r="X19" s="105"/>
    </row>
    <row r="20" spans="18:24">
      <c r="S20" s="103"/>
      <c r="T20" s="100"/>
      <c r="U20" s="136"/>
      <c r="V20" s="100"/>
      <c r="W20" s="104"/>
      <c r="X20" s="105"/>
    </row>
    <row r="21" spans="18:24">
      <c r="S21" s="103"/>
      <c r="T21" s="100"/>
      <c r="U21" s="136"/>
      <c r="V21" s="100"/>
      <c r="W21" s="104"/>
      <c r="X21" s="105"/>
    </row>
    <row r="22" spans="18:24">
      <c r="S22" s="99"/>
      <c r="T22" s="100"/>
      <c r="U22" s="135"/>
      <c r="V22" s="100"/>
      <c r="W22" s="101"/>
      <c r="X22" s="102"/>
    </row>
    <row r="23" spans="18:24">
      <c r="S23" s="99"/>
      <c r="T23" s="107"/>
      <c r="U23" s="135"/>
      <c r="V23" s="107"/>
      <c r="W23" s="101"/>
      <c r="X23" s="102"/>
    </row>
    <row r="24" spans="18:24">
      <c r="S24" s="108"/>
      <c r="T24" s="100"/>
      <c r="U24" s="138"/>
      <c r="V24" s="100"/>
      <c r="W24" s="109"/>
      <c r="X24" s="109"/>
    </row>
    <row r="25" spans="18:24">
      <c r="S25" s="110"/>
      <c r="T25" s="109"/>
      <c r="U25" s="135"/>
      <c r="V25" s="109"/>
      <c r="W25" s="111"/>
      <c r="X25" s="112"/>
    </row>
  </sheetData>
  <mergeCells count="2">
    <mergeCell ref="T13:U13"/>
    <mergeCell ref="V13:W1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9"/>
  <sheetViews>
    <sheetView workbookViewId="0">
      <pane xSplit="1" ySplit="1" topLeftCell="B2" activePane="bottomRight" state="frozen"/>
      <selection pane="bottomRight" activeCell="S20" sqref="S20"/>
      <selection pane="bottomLeft" activeCell="A2" sqref="A2"/>
      <selection pane="topRight" activeCell="B1" sqref="B1"/>
    </sheetView>
  </sheetViews>
  <sheetFormatPr defaultColWidth="9.140625" defaultRowHeight="14.45"/>
  <cols>
    <col min="1" max="1" width="21.5703125" style="18" customWidth="1"/>
    <col min="2" max="15" width="9.5703125" style="18" customWidth="1"/>
    <col min="16" max="20" width="9.140625" style="18"/>
    <col min="21" max="21" width="9.140625" style="7"/>
    <col min="22" max="16384" width="9.140625" style="18"/>
  </cols>
  <sheetData>
    <row r="1" spans="1:21">
      <c r="A1" s="18" t="s">
        <v>97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</row>
    <row r="2" spans="1:21">
      <c r="A2" s="32" t="s">
        <v>98</v>
      </c>
      <c r="B2" s="33">
        <v>426200</v>
      </c>
      <c r="C2" s="33">
        <v>376400</v>
      </c>
      <c r="D2" s="33">
        <v>311100</v>
      </c>
      <c r="E2" s="33">
        <v>253000</v>
      </c>
      <c r="F2" s="33">
        <v>242100</v>
      </c>
      <c r="G2" s="33">
        <v>427600</v>
      </c>
      <c r="H2" s="33">
        <v>414600</v>
      </c>
      <c r="I2" s="33">
        <v>414000</v>
      </c>
      <c r="J2" s="33">
        <v>502500</v>
      </c>
      <c r="K2" s="33">
        <v>613200</v>
      </c>
      <c r="L2" s="8">
        <v>605200</v>
      </c>
      <c r="M2" s="8">
        <v>583700</v>
      </c>
      <c r="N2" s="8">
        <v>491000</v>
      </c>
      <c r="O2" s="8">
        <v>390200</v>
      </c>
      <c r="P2" s="8">
        <v>335518</v>
      </c>
      <c r="Q2" s="8">
        <v>329968</v>
      </c>
      <c r="R2" s="8">
        <v>479069</v>
      </c>
      <c r="S2" s="8">
        <v>292464</v>
      </c>
      <c r="T2" s="8">
        <v>229009</v>
      </c>
      <c r="U2" s="8">
        <v>248657</v>
      </c>
    </row>
    <row r="3" spans="1:21">
      <c r="A3" s="32" t="s">
        <v>99</v>
      </c>
      <c r="B3" s="33">
        <v>383600</v>
      </c>
      <c r="C3" s="33">
        <v>392100</v>
      </c>
      <c r="D3" s="33">
        <v>369800</v>
      </c>
      <c r="E3" s="33">
        <v>311200</v>
      </c>
      <c r="F3" s="33">
        <v>262800</v>
      </c>
      <c r="G3" s="33">
        <v>328600</v>
      </c>
      <c r="H3" s="33">
        <v>420800</v>
      </c>
      <c r="I3" s="33">
        <v>407900</v>
      </c>
      <c r="J3" s="33">
        <v>432200</v>
      </c>
      <c r="K3" s="33">
        <v>515700</v>
      </c>
      <c r="L3" s="8">
        <v>602000</v>
      </c>
      <c r="M3" s="8">
        <v>578700</v>
      </c>
      <c r="N3" s="8">
        <v>524900</v>
      </c>
      <c r="O3" s="8">
        <v>472200</v>
      </c>
      <c r="P3" s="8">
        <v>402723</v>
      </c>
      <c r="Q3" s="8">
        <v>369264</v>
      </c>
      <c r="R3" s="8">
        <v>416862</v>
      </c>
      <c r="S3" s="8">
        <v>386349</v>
      </c>
      <c r="T3" s="8">
        <v>271598</v>
      </c>
      <c r="U3" s="8">
        <v>236963</v>
      </c>
    </row>
    <row r="4" spans="1:21">
      <c r="A4" s="32" t="s">
        <v>100</v>
      </c>
      <c r="B4" s="33">
        <v>321700</v>
      </c>
      <c r="C4" s="33">
        <v>306700</v>
      </c>
      <c r="D4" s="33">
        <v>249200</v>
      </c>
      <c r="E4" s="33">
        <v>192000</v>
      </c>
      <c r="F4" s="33">
        <v>170800</v>
      </c>
      <c r="G4" s="33">
        <v>269900</v>
      </c>
      <c r="H4" s="33">
        <v>263700</v>
      </c>
      <c r="I4" s="33">
        <v>269900</v>
      </c>
      <c r="J4" s="33">
        <v>340200</v>
      </c>
      <c r="K4" s="33">
        <v>437700</v>
      </c>
      <c r="L4" s="8">
        <v>440800</v>
      </c>
      <c r="M4" s="8">
        <v>445900</v>
      </c>
      <c r="N4" s="8">
        <v>412000</v>
      </c>
      <c r="O4" s="8">
        <v>330000</v>
      </c>
      <c r="P4" s="8">
        <v>262749</v>
      </c>
      <c r="Q4" s="8">
        <v>223453</v>
      </c>
      <c r="R4" s="8">
        <v>285660</v>
      </c>
      <c r="S4" s="8">
        <v>191775</v>
      </c>
      <c r="T4" s="8">
        <v>149186</v>
      </c>
      <c r="U4" s="8">
        <v>160780</v>
      </c>
    </row>
    <row r="6" spans="1:21">
      <c r="A6"/>
      <c r="B6" s="23"/>
    </row>
    <row r="7" spans="1:21">
      <c r="A7"/>
      <c r="B7"/>
    </row>
    <row r="8" spans="1:21">
      <c r="A8"/>
      <c r="B8"/>
    </row>
    <row r="9" spans="1:21">
      <c r="A9"/>
      <c r="B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4"/>
  <sheetViews>
    <sheetView workbookViewId="0">
      <pane xSplit="1" ySplit="1" topLeftCell="L2" activePane="bottomRight" state="frozen"/>
      <selection pane="bottomRight" activeCell="D20" sqref="D20"/>
      <selection pane="bottomLeft" activeCell="L19" sqref="L19"/>
      <selection pane="topRight" activeCell="L19" sqref="L19"/>
    </sheetView>
  </sheetViews>
  <sheetFormatPr defaultColWidth="9.140625" defaultRowHeight="14.45"/>
  <cols>
    <col min="1" max="1" width="32.42578125" style="18" customWidth="1"/>
    <col min="2" max="2" width="17.140625" style="18" customWidth="1"/>
    <col min="3" max="5" width="16.5703125" style="18" bestFit="1" customWidth="1"/>
    <col min="6" max="6" width="17.140625" style="18" bestFit="1" customWidth="1"/>
    <col min="7" max="13" width="16.5703125" style="18" bestFit="1" customWidth="1"/>
    <col min="14" max="15" width="16.5703125" style="18" customWidth="1"/>
    <col min="16" max="16" width="16.5703125" style="18" bestFit="1" customWidth="1"/>
    <col min="17" max="17" width="16.42578125" style="18" bestFit="1" customWidth="1"/>
    <col min="18" max="20" width="15" style="18" bestFit="1" customWidth="1"/>
    <col min="21" max="21" width="15" style="7" bestFit="1" customWidth="1"/>
    <col min="22" max="16384" width="9.140625" style="18"/>
  </cols>
  <sheetData>
    <row r="1" spans="1:21">
      <c r="A1" s="18" t="s">
        <v>4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</row>
    <row r="2" spans="1:21">
      <c r="A2" s="18" t="s">
        <v>5</v>
      </c>
      <c r="B2" s="23">
        <v>2214700000</v>
      </c>
      <c r="C2" s="23">
        <v>2310200000</v>
      </c>
      <c r="D2" s="23">
        <v>2150900000</v>
      </c>
      <c r="E2" s="23">
        <v>2077800000</v>
      </c>
      <c r="F2" s="23">
        <v>1966600000</v>
      </c>
      <c r="G2" s="23">
        <v>2091500000</v>
      </c>
      <c r="H2" s="23">
        <v>1905000000</v>
      </c>
      <c r="I2" s="23">
        <v>1846800000</v>
      </c>
      <c r="J2" s="23">
        <v>1746900000</v>
      </c>
      <c r="K2" s="23">
        <v>1764000000</v>
      </c>
      <c r="L2" s="24">
        <v>1918000000</v>
      </c>
      <c r="M2" s="24">
        <v>1780000000</v>
      </c>
      <c r="N2" s="24">
        <v>1738000000</v>
      </c>
      <c r="O2" s="24">
        <v>1697000000</v>
      </c>
      <c r="P2" s="24">
        <v>1726000000</v>
      </c>
      <c r="Q2" s="85">
        <v>1858000000</v>
      </c>
      <c r="R2" s="85">
        <v>1978000000</v>
      </c>
      <c r="S2" s="85">
        <v>2136000000</v>
      </c>
      <c r="T2" s="85">
        <v>2246000000</v>
      </c>
      <c r="U2" s="85">
        <v>2445000000</v>
      </c>
    </row>
    <row r="3" spans="1:21">
      <c r="A3" s="18" t="s">
        <v>6</v>
      </c>
      <c r="B3" s="22">
        <v>2317800000</v>
      </c>
      <c r="C3" s="22">
        <v>2288000000</v>
      </c>
      <c r="D3" s="22">
        <v>2216400000</v>
      </c>
      <c r="E3" s="22">
        <v>2182800000</v>
      </c>
      <c r="F3" s="22">
        <v>2013400000</v>
      </c>
      <c r="G3" s="22">
        <v>2207100000</v>
      </c>
      <c r="H3" s="22">
        <v>1985000000</v>
      </c>
      <c r="I3" s="22">
        <v>1909000000</v>
      </c>
      <c r="J3" s="22">
        <v>1851100000</v>
      </c>
      <c r="K3" s="22">
        <v>1902000000</v>
      </c>
      <c r="L3" s="10">
        <v>1985000000</v>
      </c>
      <c r="M3" s="10">
        <v>1843000000</v>
      </c>
      <c r="N3" s="10">
        <v>1734600000</v>
      </c>
      <c r="O3" s="10">
        <v>1768000000</v>
      </c>
      <c r="P3" s="10">
        <v>1690700000</v>
      </c>
      <c r="Q3" s="85">
        <v>1751800000</v>
      </c>
      <c r="R3" s="85">
        <v>2036700000</v>
      </c>
      <c r="S3" s="85">
        <v>2211000000</v>
      </c>
      <c r="T3" s="85">
        <v>2265000000</v>
      </c>
      <c r="U3" s="85">
        <v>2498000000</v>
      </c>
    </row>
    <row r="4" spans="1:21">
      <c r="A4" s="18" t="s">
        <v>7</v>
      </c>
      <c r="B4" s="23">
        <v>1590.4488330341112</v>
      </c>
      <c r="C4" s="23">
        <v>1740.9193669932179</v>
      </c>
      <c r="D4" s="23">
        <v>1731.8035426731078</v>
      </c>
      <c r="E4" s="23">
        <v>1781.6841022123135</v>
      </c>
      <c r="F4" s="23">
        <v>1741.2785549849477</v>
      </c>
      <c r="G4" s="23">
        <v>1698.887174071968</v>
      </c>
      <c r="H4" s="23">
        <v>1539.3939393939395</v>
      </c>
      <c r="I4" s="23">
        <v>1492.725509214355</v>
      </c>
      <c r="J4" s="23">
        <v>1345.2179269983058</v>
      </c>
      <c r="K4" s="23">
        <v>1267.8789621217566</v>
      </c>
      <c r="L4" s="24">
        <v>1373</v>
      </c>
      <c r="M4" s="24">
        <v>1285</v>
      </c>
      <c r="N4" s="24">
        <v>1288</v>
      </c>
      <c r="O4" s="24">
        <v>1336</v>
      </c>
      <c r="P4" s="24">
        <v>1423</v>
      </c>
      <c r="Q4" s="24">
        <v>1570</v>
      </c>
      <c r="R4" s="24">
        <v>1575</v>
      </c>
      <c r="S4" s="24">
        <v>1825</v>
      </c>
      <c r="T4" s="24">
        <v>1980</v>
      </c>
      <c r="U4" s="24">
        <v>2087</v>
      </c>
    </row>
    <row r="5" spans="1:21">
      <c r="A5"/>
      <c r="B5"/>
    </row>
    <row r="6" spans="1:21">
      <c r="A6"/>
      <c r="B6"/>
    </row>
    <row r="7" spans="1:21">
      <c r="A7"/>
      <c r="B7"/>
    </row>
    <row r="8" spans="1:21">
      <c r="A8"/>
      <c r="B8"/>
    </row>
    <row r="9" spans="1:21">
      <c r="A9"/>
      <c r="B9"/>
    </row>
    <row r="10" spans="1:21">
      <c r="A10"/>
      <c r="B10"/>
    </row>
    <row r="11" spans="1:21">
      <c r="A11"/>
      <c r="B11"/>
      <c r="Q11"/>
    </row>
    <row r="12" spans="1:21">
      <c r="A12"/>
      <c r="B12"/>
      <c r="Q12" s="68"/>
    </row>
    <row r="13" spans="1:21">
      <c r="A13"/>
      <c r="B13"/>
      <c r="Q13" s="68"/>
    </row>
    <row r="14" spans="1:21">
      <c r="Q14" s="7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3"/>
  <sheetViews>
    <sheetView workbookViewId="0">
      <pane xSplit="1" topLeftCell="B1" activePane="topRight" state="frozen"/>
      <selection pane="topRight" activeCell="Q1" sqref="Q1:Q1048576"/>
      <selection activeCell="L19" sqref="L19"/>
    </sheetView>
  </sheetViews>
  <sheetFormatPr defaultRowHeight="14.45"/>
  <cols>
    <col min="1" max="1" width="36.5703125" customWidth="1"/>
    <col min="2" max="12" width="12" customWidth="1"/>
    <col min="13" max="13" width="10" bestFit="1" customWidth="1"/>
    <col min="16" max="16" width="9.85546875" bestFit="1" customWidth="1"/>
    <col min="17" max="17" width="8.7109375" style="7"/>
  </cols>
  <sheetData>
    <row r="1" spans="1:17">
      <c r="A1" t="s">
        <v>101</v>
      </c>
      <c r="B1">
        <v>2008</v>
      </c>
      <c r="C1">
        <v>2009</v>
      </c>
      <c r="D1">
        <v>2010</v>
      </c>
      <c r="E1">
        <v>2011</v>
      </c>
      <c r="F1">
        <v>2012</v>
      </c>
      <c r="G1">
        <v>2013</v>
      </c>
      <c r="H1">
        <v>2014</v>
      </c>
      <c r="I1">
        <v>2015</v>
      </c>
      <c r="J1">
        <v>2016</v>
      </c>
      <c r="K1">
        <v>2017</v>
      </c>
      <c r="L1">
        <v>2018</v>
      </c>
      <c r="M1">
        <v>2019</v>
      </c>
      <c r="N1">
        <v>2020</v>
      </c>
      <c r="O1">
        <v>2021</v>
      </c>
      <c r="P1">
        <v>2022</v>
      </c>
      <c r="Q1" s="7">
        <v>2023</v>
      </c>
    </row>
    <row r="2" spans="1:17">
      <c r="A2" t="s">
        <v>102</v>
      </c>
      <c r="B2" s="55">
        <v>58874</v>
      </c>
      <c r="C2" s="55">
        <v>62100</v>
      </c>
      <c r="D2" s="55">
        <v>65318</v>
      </c>
      <c r="E2" s="55">
        <v>70992</v>
      </c>
      <c r="F2" s="55">
        <v>86342</v>
      </c>
      <c r="G2" s="55">
        <v>112944</v>
      </c>
      <c r="H2" s="55">
        <v>129365</v>
      </c>
      <c r="I2" s="55">
        <v>141031</v>
      </c>
      <c r="J2" s="55">
        <v>137137</v>
      </c>
      <c r="K2" s="55">
        <v>117295</v>
      </c>
      <c r="L2" s="55">
        <v>94146</v>
      </c>
      <c r="M2" s="8">
        <v>74021</v>
      </c>
      <c r="N2" s="8">
        <f>68911+9765</f>
        <v>78676</v>
      </c>
      <c r="O2" s="8">
        <f>26556+28554+9947</f>
        <v>65057</v>
      </c>
      <c r="P2" s="8">
        <f>18825+20435+9218</f>
        <v>48478</v>
      </c>
      <c r="Q2" s="8">
        <f>19713+18806+8783</f>
        <v>47302</v>
      </c>
    </row>
    <row r="3" spans="1:17">
      <c r="A3" t="s">
        <v>103</v>
      </c>
      <c r="B3" s="55">
        <v>45607</v>
      </c>
      <c r="C3" s="55">
        <v>72872</v>
      </c>
      <c r="D3" s="55">
        <v>79914</v>
      </c>
      <c r="E3" s="55">
        <v>80305</v>
      </c>
      <c r="F3" s="55">
        <v>97968</v>
      </c>
      <c r="G3" s="55">
        <v>126319</v>
      </c>
      <c r="H3" s="55">
        <v>130988</v>
      </c>
      <c r="I3" s="55">
        <v>127009</v>
      </c>
      <c r="J3" s="55">
        <v>113974</v>
      </c>
      <c r="K3" s="55">
        <v>89136</v>
      </c>
      <c r="L3" s="55">
        <v>65835</v>
      </c>
      <c r="M3" s="8">
        <v>54993</v>
      </c>
      <c r="N3" s="8">
        <v>68460</v>
      </c>
      <c r="O3" s="8">
        <v>47516</v>
      </c>
      <c r="P3" s="8">
        <v>33828</v>
      </c>
      <c r="Q3" s="8">
        <v>35718</v>
      </c>
    </row>
    <row r="4" spans="1:17">
      <c r="A4" t="s">
        <v>104</v>
      </c>
      <c r="B4" s="55">
        <v>39163</v>
      </c>
      <c r="C4" s="55">
        <v>72688</v>
      </c>
      <c r="D4" s="55">
        <v>67964</v>
      </c>
      <c r="E4" s="55">
        <v>64590</v>
      </c>
      <c r="F4" s="55">
        <v>80150</v>
      </c>
      <c r="G4" s="55">
        <v>100857</v>
      </c>
      <c r="H4" s="55">
        <v>92494</v>
      </c>
      <c r="I4" s="55">
        <v>85098</v>
      </c>
      <c r="J4" s="55">
        <v>76830</v>
      </c>
      <c r="K4" s="55">
        <v>59570</v>
      </c>
      <c r="L4" s="55">
        <v>48348</v>
      </c>
      <c r="M4" s="8">
        <v>43855</v>
      </c>
      <c r="N4" s="8">
        <v>57829</v>
      </c>
      <c r="O4" s="8">
        <v>37266</v>
      </c>
      <c r="P4" s="8">
        <v>30133</v>
      </c>
      <c r="Q4" s="8">
        <v>34524</v>
      </c>
    </row>
    <row r="5" spans="1:17">
      <c r="A5" t="s">
        <v>105</v>
      </c>
      <c r="B5" s="55">
        <v>21703</v>
      </c>
      <c r="C5" s="55">
        <v>49629</v>
      </c>
      <c r="D5" s="55">
        <v>41092</v>
      </c>
      <c r="E5" s="55">
        <v>43572</v>
      </c>
      <c r="F5" s="55">
        <v>59586</v>
      </c>
      <c r="G5" s="55">
        <v>76920</v>
      </c>
      <c r="H5" s="55">
        <v>70480</v>
      </c>
      <c r="I5" s="55">
        <v>73545</v>
      </c>
      <c r="J5" s="55">
        <v>67797</v>
      </c>
      <c r="K5" s="55">
        <v>52527</v>
      </c>
      <c r="L5" s="55">
        <v>44220</v>
      </c>
      <c r="M5" s="8">
        <v>41463</v>
      </c>
      <c r="N5" s="8">
        <v>61134</v>
      </c>
      <c r="O5" s="8">
        <v>33541</v>
      </c>
      <c r="P5" s="8">
        <v>29983</v>
      </c>
      <c r="Q5" s="8">
        <v>35127</v>
      </c>
    </row>
    <row r="6" spans="1:17">
      <c r="A6" t="s">
        <v>106</v>
      </c>
      <c r="B6" s="55">
        <v>5507</v>
      </c>
      <c r="C6" s="55">
        <v>12573</v>
      </c>
      <c r="D6" s="55">
        <v>9453</v>
      </c>
      <c r="E6" s="55">
        <v>10443</v>
      </c>
      <c r="F6" s="55">
        <v>16121</v>
      </c>
      <c r="G6" s="55">
        <v>20683</v>
      </c>
      <c r="H6" s="55">
        <v>17506</v>
      </c>
      <c r="I6" s="55">
        <v>19193</v>
      </c>
      <c r="J6" s="55">
        <v>16251</v>
      </c>
      <c r="K6" s="55">
        <v>11425</v>
      </c>
      <c r="L6" s="55">
        <v>10198</v>
      </c>
      <c r="M6" s="8">
        <v>9116</v>
      </c>
      <c r="N6" s="8">
        <v>19541</v>
      </c>
      <c r="O6" s="8">
        <v>8385</v>
      </c>
      <c r="P6" s="8">
        <v>6756</v>
      </c>
      <c r="Q6" s="8">
        <v>8100</v>
      </c>
    </row>
    <row r="7" spans="1:17">
      <c r="L7" s="13"/>
      <c r="P7" s="13"/>
      <c r="Q7" s="8"/>
    </row>
    <row r="8" spans="1:17">
      <c r="P8" s="13"/>
    </row>
    <row r="9" spans="1:17">
      <c r="P9" s="13"/>
    </row>
    <row r="10" spans="1:17">
      <c r="P10" s="13"/>
    </row>
    <row r="13" spans="1:17">
      <c r="P13" s="13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U9"/>
  <sheetViews>
    <sheetView workbookViewId="0">
      <selection activeCell="U1" sqref="U1:U1048576"/>
    </sheetView>
  </sheetViews>
  <sheetFormatPr defaultColWidth="9.140625" defaultRowHeight="14.45"/>
  <cols>
    <col min="1" max="1" width="25.42578125" style="18" customWidth="1"/>
    <col min="2" max="10" width="9.140625" style="18"/>
    <col min="11" max="11" width="9.140625" style="18" customWidth="1"/>
    <col min="12" max="12" width="9.140625" style="18"/>
    <col min="13" max="13" width="9.140625" style="18" customWidth="1"/>
    <col min="14" max="14" width="9.140625" style="18"/>
    <col min="15" max="15" width="9.140625" style="18" customWidth="1"/>
    <col min="16" max="20" width="9.140625" style="18"/>
    <col min="21" max="21" width="9.140625" style="7"/>
    <col min="22" max="16384" width="9.140625" style="18"/>
  </cols>
  <sheetData>
    <row r="1" spans="1:21">
      <c r="A1" s="18" t="s">
        <v>107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</row>
    <row r="2" spans="1:21">
      <c r="A2" s="32" t="s">
        <v>98</v>
      </c>
      <c r="B2" s="33">
        <v>59200</v>
      </c>
      <c r="C2" s="33">
        <v>19900</v>
      </c>
      <c r="D2" s="33">
        <v>11000</v>
      </c>
      <c r="E2" s="33">
        <v>11700</v>
      </c>
      <c r="F2" s="33">
        <v>8200</v>
      </c>
      <c r="G2" s="33">
        <v>5600</v>
      </c>
      <c r="H2" s="33">
        <v>4300</v>
      </c>
      <c r="I2" s="33">
        <v>3100</v>
      </c>
      <c r="J2" s="33">
        <v>2200</v>
      </c>
      <c r="K2" s="33">
        <v>1000</v>
      </c>
      <c r="L2" s="33">
        <v>1000</v>
      </c>
      <c r="M2" s="33">
        <v>900</v>
      </c>
      <c r="N2" s="33">
        <v>700</v>
      </c>
      <c r="O2" s="33">
        <v>700</v>
      </c>
      <c r="P2" s="33">
        <v>723</v>
      </c>
      <c r="Q2" s="8">
        <v>578</v>
      </c>
      <c r="R2" s="8">
        <v>548</v>
      </c>
      <c r="S2" s="8">
        <v>654</v>
      </c>
      <c r="T2" s="8">
        <v>574</v>
      </c>
      <c r="U2" s="8">
        <v>474</v>
      </c>
    </row>
    <row r="3" spans="1:21">
      <c r="A3" s="32" t="s">
        <v>99</v>
      </c>
      <c r="B3" s="33">
        <v>78900</v>
      </c>
      <c r="C3" s="34">
        <v>82300</v>
      </c>
      <c r="D3" s="33">
        <v>75000</v>
      </c>
      <c r="E3" s="33">
        <v>54700</v>
      </c>
      <c r="F3" s="33">
        <v>46100</v>
      </c>
      <c r="G3" s="33">
        <v>42000</v>
      </c>
      <c r="H3" s="33">
        <v>39700</v>
      </c>
      <c r="I3" s="33">
        <v>45500</v>
      </c>
      <c r="J3" s="33">
        <v>39900</v>
      </c>
      <c r="K3" s="33">
        <v>34500</v>
      </c>
      <c r="L3" s="33">
        <v>31200</v>
      </c>
      <c r="M3" s="33">
        <v>28800</v>
      </c>
      <c r="N3" s="33">
        <v>22800</v>
      </c>
      <c r="O3" s="33">
        <v>21000</v>
      </c>
      <c r="P3" s="33">
        <v>20143</v>
      </c>
      <c r="Q3" s="8">
        <v>17597</v>
      </c>
      <c r="R3" s="8">
        <v>22461</v>
      </c>
      <c r="S3" s="8">
        <v>20742</v>
      </c>
      <c r="T3" s="8">
        <v>15167</v>
      </c>
      <c r="U3" s="8">
        <v>13650</v>
      </c>
    </row>
    <row r="4" spans="1:21">
      <c r="A4" s="32" t="s">
        <v>100</v>
      </c>
      <c r="B4" s="33">
        <v>765800</v>
      </c>
      <c r="C4" s="33">
        <v>703100</v>
      </c>
      <c r="D4" s="33">
        <v>639000</v>
      </c>
      <c r="E4" s="33">
        <v>596000</v>
      </c>
      <c r="F4" s="33">
        <v>558100</v>
      </c>
      <c r="G4" s="33">
        <v>521700</v>
      </c>
      <c r="H4" s="33">
        <v>486300</v>
      </c>
      <c r="I4" s="33">
        <v>443900</v>
      </c>
      <c r="J4" s="33">
        <v>406200</v>
      </c>
      <c r="K4" s="33">
        <v>373100</v>
      </c>
      <c r="L4" s="33">
        <v>343000</v>
      </c>
      <c r="M4" s="33">
        <v>315100</v>
      </c>
      <c r="N4" s="33">
        <v>293000</v>
      </c>
      <c r="O4" s="33">
        <v>272500</v>
      </c>
      <c r="P4" s="33">
        <v>253562</v>
      </c>
      <c r="Q4" s="8">
        <v>236515</v>
      </c>
      <c r="R4" s="8">
        <v>214584</v>
      </c>
      <c r="S4" s="8">
        <v>194474</v>
      </c>
      <c r="T4" s="8">
        <v>179866</v>
      </c>
      <c r="U4" s="8">
        <v>166670</v>
      </c>
    </row>
    <row r="6" spans="1:21">
      <c r="A6"/>
      <c r="B6" s="23"/>
      <c r="T6"/>
    </row>
    <row r="7" spans="1:21">
      <c r="A7"/>
      <c r="B7"/>
      <c r="T7" s="13"/>
    </row>
    <row r="8" spans="1:21">
      <c r="A8"/>
      <c r="B8"/>
      <c r="C8" s="7"/>
      <c r="T8" s="13"/>
    </row>
    <row r="9" spans="1:21">
      <c r="A9"/>
      <c r="B9"/>
      <c r="T9" s="13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13"/>
  <sheetViews>
    <sheetView workbookViewId="0">
      <pane xSplit="1" topLeftCell="B1" activePane="topRight" state="frozen"/>
      <selection pane="topRight" activeCell="B8" sqref="B8"/>
      <selection activeCell="L19" sqref="L19"/>
    </sheetView>
  </sheetViews>
  <sheetFormatPr defaultColWidth="9.140625" defaultRowHeight="14.45"/>
  <cols>
    <col min="1" max="1" width="30.85546875" style="18" customWidth="1"/>
    <col min="2" max="17" width="10.5703125" style="18" customWidth="1"/>
    <col min="18" max="19" width="9.140625" style="7"/>
    <col min="20" max="16384" width="9.140625" style="18"/>
  </cols>
  <sheetData>
    <row r="1" spans="1:19">
      <c r="A1" s="18" t="s">
        <v>108</v>
      </c>
      <c r="B1" s="18">
        <v>2006</v>
      </c>
      <c r="C1" s="18">
        <v>2007</v>
      </c>
      <c r="D1" s="18">
        <v>2008</v>
      </c>
      <c r="E1" s="18">
        <v>2009</v>
      </c>
      <c r="F1" s="18">
        <v>2010</v>
      </c>
      <c r="G1" s="18">
        <v>2011</v>
      </c>
      <c r="H1" s="18">
        <v>2012</v>
      </c>
      <c r="I1" s="18">
        <v>2013</v>
      </c>
      <c r="J1" s="18">
        <v>2014</v>
      </c>
      <c r="K1" s="18">
        <v>2015</v>
      </c>
      <c r="L1" s="18">
        <v>2016</v>
      </c>
      <c r="M1" s="18">
        <v>2017</v>
      </c>
      <c r="N1" s="18">
        <v>2018</v>
      </c>
      <c r="O1">
        <v>2019</v>
      </c>
      <c r="P1">
        <v>2020</v>
      </c>
      <c r="Q1">
        <v>2021</v>
      </c>
      <c r="R1" s="7">
        <v>2022</v>
      </c>
      <c r="S1" s="7">
        <v>2023</v>
      </c>
    </row>
    <row r="2" spans="1:19">
      <c r="A2" s="32" t="s">
        <v>98</v>
      </c>
      <c r="B2" s="33">
        <v>21000</v>
      </c>
      <c r="C2" s="33">
        <v>22300</v>
      </c>
      <c r="D2" s="33">
        <v>24900</v>
      </c>
      <c r="E2" s="33">
        <v>29300</v>
      </c>
      <c r="F2" s="33">
        <v>35600</v>
      </c>
      <c r="G2" s="33">
        <v>37900</v>
      </c>
      <c r="H2" s="33">
        <v>33900</v>
      </c>
      <c r="I2" s="33">
        <v>37100</v>
      </c>
      <c r="J2" s="8">
        <v>36900</v>
      </c>
      <c r="K2" s="8">
        <v>35800</v>
      </c>
      <c r="L2" s="8">
        <v>40000</v>
      </c>
      <c r="M2" s="8">
        <v>41700</v>
      </c>
      <c r="N2" s="8">
        <v>43416</v>
      </c>
      <c r="O2" s="8">
        <v>45810</v>
      </c>
      <c r="P2" s="8">
        <v>49742</v>
      </c>
      <c r="Q2" s="8">
        <v>55431</v>
      </c>
      <c r="R2" s="8">
        <v>54810</v>
      </c>
      <c r="S2" s="8">
        <v>59633</v>
      </c>
    </row>
    <row r="3" spans="1:19">
      <c r="A3" s="32" t="s">
        <v>99</v>
      </c>
      <c r="B3" s="33">
        <v>2000</v>
      </c>
      <c r="C3" s="33">
        <v>3000</v>
      </c>
      <c r="D3" s="34">
        <v>4100</v>
      </c>
      <c r="E3" s="33">
        <v>6000</v>
      </c>
      <c r="F3" s="33">
        <v>8500</v>
      </c>
      <c r="G3" s="33">
        <v>9800</v>
      </c>
      <c r="H3" s="33">
        <v>10800</v>
      </c>
      <c r="I3" s="33">
        <v>12700</v>
      </c>
      <c r="J3" s="8">
        <v>14100</v>
      </c>
      <c r="K3" s="8">
        <v>16100</v>
      </c>
      <c r="L3" s="8">
        <v>16600</v>
      </c>
      <c r="M3" s="8">
        <v>18400</v>
      </c>
      <c r="N3" s="8">
        <v>18790</v>
      </c>
      <c r="O3" s="8">
        <v>19938</v>
      </c>
      <c r="P3" s="8">
        <v>26610</v>
      </c>
      <c r="Q3" s="8">
        <v>28921</v>
      </c>
      <c r="R3" s="8">
        <v>31163</v>
      </c>
      <c r="S3" s="8">
        <v>34944</v>
      </c>
    </row>
    <row r="4" spans="1:19">
      <c r="A4" s="32" t="s">
        <v>100</v>
      </c>
      <c r="B4" s="33">
        <v>19100</v>
      </c>
      <c r="C4" s="33">
        <v>38400</v>
      </c>
      <c r="D4" s="33">
        <v>59400</v>
      </c>
      <c r="E4" s="33">
        <v>82800</v>
      </c>
      <c r="F4" s="33">
        <v>110100</v>
      </c>
      <c r="G4" s="33">
        <v>138400</v>
      </c>
      <c r="H4" s="33">
        <v>161700</v>
      </c>
      <c r="I4" s="33">
        <v>186500</v>
      </c>
      <c r="J4" s="8">
        <v>209600</v>
      </c>
      <c r="K4" s="8">
        <v>229600</v>
      </c>
      <c r="L4" s="8">
        <v>253300</v>
      </c>
      <c r="M4" s="8">
        <v>277000</v>
      </c>
      <c r="N4" s="8">
        <v>302513</v>
      </c>
      <c r="O4" s="8">
        <v>327952</v>
      </c>
      <c r="P4" s="8">
        <v>349468</v>
      </c>
      <c r="Q4" s="8">
        <v>373084</v>
      </c>
      <c r="R4" s="8">
        <v>397445</v>
      </c>
      <c r="S4" s="8">
        <v>422850</v>
      </c>
    </row>
    <row r="5" spans="1:19">
      <c r="A5" s="32" t="s">
        <v>109</v>
      </c>
      <c r="B5" s="33">
        <v>15400</v>
      </c>
      <c r="C5" s="33">
        <v>30000</v>
      </c>
      <c r="D5" s="33">
        <v>45600</v>
      </c>
      <c r="E5" s="33">
        <v>62800</v>
      </c>
      <c r="F5" s="33">
        <v>81900</v>
      </c>
      <c r="G5" s="33">
        <v>102400</v>
      </c>
      <c r="H5" s="33">
        <v>118900</v>
      </c>
      <c r="I5" s="33">
        <v>135000</v>
      </c>
      <c r="J5" s="33">
        <v>148300</v>
      </c>
      <c r="K5" s="33">
        <v>157600</v>
      </c>
      <c r="L5" s="33">
        <v>168300</v>
      </c>
      <c r="M5" s="8">
        <v>178800</v>
      </c>
      <c r="N5" s="8">
        <v>189584</v>
      </c>
      <c r="O5" s="8">
        <v>200469</v>
      </c>
      <c r="P5" s="8">
        <v>212531</v>
      </c>
      <c r="Q5" s="8">
        <v>226811</v>
      </c>
      <c r="R5" s="8">
        <v>240280</v>
      </c>
      <c r="S5" s="8">
        <v>253003</v>
      </c>
    </row>
    <row r="6" spans="1:19">
      <c r="A6" s="32" t="s">
        <v>110</v>
      </c>
      <c r="B6" s="33">
        <v>3700</v>
      </c>
      <c r="C6" s="33">
        <v>8400</v>
      </c>
      <c r="D6" s="33">
        <v>13800</v>
      </c>
      <c r="E6" s="33">
        <v>20000</v>
      </c>
      <c r="F6" s="33">
        <v>28200</v>
      </c>
      <c r="G6" s="33">
        <v>36000</v>
      </c>
      <c r="H6" s="33">
        <v>42800</v>
      </c>
      <c r="I6" s="33">
        <v>51500</v>
      </c>
      <c r="J6" s="33">
        <v>61300</v>
      </c>
      <c r="K6" s="33">
        <v>72000</v>
      </c>
      <c r="L6" s="33">
        <v>85000</v>
      </c>
      <c r="M6" s="8">
        <v>98200</v>
      </c>
      <c r="N6" s="8">
        <v>112929</v>
      </c>
      <c r="O6" s="8">
        <v>127483</v>
      </c>
      <c r="P6" s="8">
        <v>136937</v>
      </c>
      <c r="Q6" s="8">
        <v>146273</v>
      </c>
      <c r="R6" s="8">
        <v>157165</v>
      </c>
      <c r="S6" s="8">
        <v>169847</v>
      </c>
    </row>
    <row r="8" spans="1:19">
      <c r="A8"/>
      <c r="B8" s="23"/>
      <c r="P8"/>
      <c r="Q8"/>
    </row>
    <row r="9" spans="1:19">
      <c r="A9"/>
      <c r="B9"/>
      <c r="P9" s="13"/>
      <c r="Q9" s="13"/>
    </row>
    <row r="10" spans="1:19">
      <c r="A10"/>
      <c r="B10"/>
      <c r="P10" s="13"/>
      <c r="Q10" s="13"/>
    </row>
    <row r="11" spans="1:19">
      <c r="A11"/>
      <c r="B11"/>
      <c r="P11" s="13"/>
      <c r="Q11" s="13"/>
    </row>
    <row r="12" spans="1:19">
      <c r="A12"/>
      <c r="B12"/>
      <c r="P12" s="13"/>
      <c r="Q12" s="13"/>
    </row>
    <row r="13" spans="1:19">
      <c r="A13"/>
      <c r="B13"/>
      <c r="P13" s="13"/>
      <c r="Q13" s="13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39"/>
  <sheetViews>
    <sheetView workbookViewId="0">
      <pane xSplit="1" topLeftCell="B1" activePane="topRight" state="frozen"/>
      <selection pane="topRight" activeCell="L35" sqref="L35"/>
      <selection activeCell="L19" sqref="L19"/>
    </sheetView>
  </sheetViews>
  <sheetFormatPr defaultRowHeight="14.45"/>
  <cols>
    <col min="1" max="1" width="39.42578125" bestFit="1" customWidth="1"/>
    <col min="2" max="11" width="10.42578125" customWidth="1"/>
    <col min="12" max="12" width="11" bestFit="1" customWidth="1"/>
    <col min="13" max="13" width="11" customWidth="1"/>
    <col min="17" max="17" width="8.7109375" style="7"/>
  </cols>
  <sheetData>
    <row r="1" spans="1:17">
      <c r="A1" t="s">
        <v>111</v>
      </c>
      <c r="B1">
        <v>2008</v>
      </c>
      <c r="C1">
        <v>2009</v>
      </c>
      <c r="D1">
        <v>2010</v>
      </c>
      <c r="E1">
        <v>2011</v>
      </c>
      <c r="F1">
        <v>2012</v>
      </c>
      <c r="G1">
        <v>2013</v>
      </c>
      <c r="H1">
        <v>2014</v>
      </c>
      <c r="I1">
        <v>2015</v>
      </c>
      <c r="J1">
        <v>2016</v>
      </c>
      <c r="K1">
        <v>2017</v>
      </c>
      <c r="L1">
        <v>2018</v>
      </c>
      <c r="M1">
        <v>2019</v>
      </c>
      <c r="N1">
        <v>2020</v>
      </c>
      <c r="O1">
        <v>2021</v>
      </c>
      <c r="P1">
        <v>2022</v>
      </c>
      <c r="Q1" s="7">
        <v>2023</v>
      </c>
    </row>
    <row r="2" spans="1:17">
      <c r="A2" t="s">
        <v>102</v>
      </c>
      <c r="B2" s="33">
        <v>17926</v>
      </c>
      <c r="C2" s="33">
        <v>26433</v>
      </c>
      <c r="D2" s="33">
        <v>36973</v>
      </c>
      <c r="E2" s="33">
        <v>48104</v>
      </c>
      <c r="F2" s="33">
        <v>58756</v>
      </c>
      <c r="G2" s="33">
        <v>70592</v>
      </c>
      <c r="H2" s="33">
        <v>82384</v>
      </c>
      <c r="I2" s="33">
        <v>93720</v>
      </c>
      <c r="J2" s="33">
        <v>107951</v>
      </c>
      <c r="K2" s="33">
        <v>123003</v>
      </c>
      <c r="L2" s="33">
        <v>139355</v>
      </c>
      <c r="M2" s="8">
        <v>156501</v>
      </c>
      <c r="N2" s="8">
        <v>168758</v>
      </c>
      <c r="O2" s="8">
        <v>180834</v>
      </c>
      <c r="P2" s="8">
        <v>196075</v>
      </c>
      <c r="Q2" s="8">
        <v>214032</v>
      </c>
    </row>
    <row r="3" spans="1:17">
      <c r="A3" t="s">
        <v>103</v>
      </c>
      <c r="B3" s="33">
        <v>19271</v>
      </c>
      <c r="C3" s="33">
        <v>26672</v>
      </c>
      <c r="D3" s="33">
        <v>34785</v>
      </c>
      <c r="E3" s="33">
        <v>43389</v>
      </c>
      <c r="F3" s="33">
        <v>50164</v>
      </c>
      <c r="G3" s="33">
        <v>57261</v>
      </c>
      <c r="H3" s="33">
        <v>64012</v>
      </c>
      <c r="I3" s="33">
        <v>69413</v>
      </c>
      <c r="J3" s="33">
        <v>75322</v>
      </c>
      <c r="K3" s="33">
        <v>81040</v>
      </c>
      <c r="L3" s="33">
        <v>86278</v>
      </c>
      <c r="M3" s="8">
        <v>90603</v>
      </c>
      <c r="N3" s="8">
        <v>94665</v>
      </c>
      <c r="O3" s="8">
        <v>99900</v>
      </c>
      <c r="P3" s="8">
        <v>104480</v>
      </c>
      <c r="Q3" s="8">
        <v>108758</v>
      </c>
    </row>
    <row r="4" spans="1:17">
      <c r="A4" t="s">
        <v>104</v>
      </c>
      <c r="B4" s="33">
        <v>13475</v>
      </c>
      <c r="C4" s="33">
        <v>18163</v>
      </c>
      <c r="D4" s="33">
        <v>23688</v>
      </c>
      <c r="E4" s="33">
        <v>29265</v>
      </c>
      <c r="F4" s="33">
        <v>33594</v>
      </c>
      <c r="G4" s="33">
        <v>37877</v>
      </c>
      <c r="H4" s="33">
        <v>41464</v>
      </c>
      <c r="I4" s="33">
        <v>44402</v>
      </c>
      <c r="J4" s="33">
        <v>47883</v>
      </c>
      <c r="K4" s="33">
        <v>50679</v>
      </c>
      <c r="L4" s="33">
        <v>54196</v>
      </c>
      <c r="M4" s="8">
        <v>57635</v>
      </c>
      <c r="N4" s="8">
        <v>61442</v>
      </c>
      <c r="O4" s="8">
        <v>65596</v>
      </c>
      <c r="P4" s="8">
        <v>68875</v>
      </c>
      <c r="Q4" s="8">
        <v>71268</v>
      </c>
    </row>
    <row r="5" spans="1:17">
      <c r="A5" t="s">
        <v>112</v>
      </c>
      <c r="B5" s="33">
        <v>8801</v>
      </c>
      <c r="C5" s="33">
        <v>11560</v>
      </c>
      <c r="D5" s="33">
        <v>14634</v>
      </c>
      <c r="E5" s="33">
        <v>17594</v>
      </c>
      <c r="F5" s="33">
        <v>19226</v>
      </c>
      <c r="G5" s="33">
        <v>20722</v>
      </c>
      <c r="H5" s="33">
        <v>21752</v>
      </c>
      <c r="I5" s="33">
        <v>22079</v>
      </c>
      <c r="J5" s="33">
        <v>22194</v>
      </c>
      <c r="K5" s="33">
        <v>22249</v>
      </c>
      <c r="L5" s="33">
        <v>22684</v>
      </c>
      <c r="M5" s="8">
        <v>23213</v>
      </c>
      <c r="N5" s="8">
        <v>24603</v>
      </c>
      <c r="O5" s="8">
        <v>26754</v>
      </c>
      <c r="P5" s="8">
        <v>28015</v>
      </c>
      <c r="Q5" s="8">
        <v>28792</v>
      </c>
    </row>
    <row r="6" spans="1:17">
      <c r="Q6" s="8"/>
    </row>
    <row r="9" spans="1:17">
      <c r="N9" s="13"/>
    </row>
    <row r="10" spans="1:17">
      <c r="N10" s="13"/>
    </row>
    <row r="11" spans="1:17">
      <c r="N11" s="13"/>
    </row>
    <row r="12" spans="1:17">
      <c r="N12" s="13"/>
    </row>
    <row r="39" spans="22:22">
      <c r="V39" s="2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U12"/>
  <sheetViews>
    <sheetView workbookViewId="0">
      <pane xSplit="1" ySplit="1" topLeftCell="B2" activePane="bottomRight" state="frozen"/>
      <selection pane="bottomRight" activeCell="J28" sqref="J28"/>
      <selection pane="bottomLeft" activeCell="A2" sqref="A2"/>
      <selection pane="topRight" activeCell="B1" sqref="B1"/>
    </sheetView>
  </sheetViews>
  <sheetFormatPr defaultColWidth="9.140625" defaultRowHeight="14.45"/>
  <cols>
    <col min="1" max="1" width="25.140625" style="18" customWidth="1"/>
    <col min="2" max="20" width="9.140625" style="18"/>
    <col min="21" max="21" width="9.140625" style="7"/>
    <col min="22" max="16384" width="9.140625" style="18"/>
  </cols>
  <sheetData>
    <row r="1" spans="1:21">
      <c r="A1" s="18" t="s">
        <v>113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</row>
    <row r="2" spans="1:21">
      <c r="A2" s="32" t="s">
        <v>98</v>
      </c>
      <c r="B2" s="33">
        <v>6200</v>
      </c>
      <c r="C2" s="33">
        <v>4700</v>
      </c>
      <c r="D2" s="33">
        <v>1200</v>
      </c>
      <c r="E2" s="33">
        <v>1200</v>
      </c>
      <c r="F2" s="33">
        <v>600</v>
      </c>
      <c r="G2" s="33">
        <v>300</v>
      </c>
      <c r="H2" s="33">
        <v>200</v>
      </c>
      <c r="I2" s="33">
        <v>200</v>
      </c>
      <c r="J2" s="33">
        <v>200</v>
      </c>
      <c r="K2" s="33">
        <v>100</v>
      </c>
      <c r="L2" s="8">
        <v>100</v>
      </c>
      <c r="M2" s="8">
        <v>100</v>
      </c>
      <c r="N2" s="8">
        <v>100</v>
      </c>
      <c r="O2" s="8">
        <v>100</v>
      </c>
      <c r="P2" s="8">
        <v>30</v>
      </c>
      <c r="Q2" s="8">
        <v>50</v>
      </c>
      <c r="R2" s="8">
        <v>40</v>
      </c>
      <c r="S2" s="8">
        <v>30</v>
      </c>
      <c r="T2" s="8">
        <v>20</v>
      </c>
      <c r="U2" s="8">
        <v>16</v>
      </c>
    </row>
    <row r="3" spans="1:21">
      <c r="A3" s="32" t="s">
        <v>99</v>
      </c>
      <c r="B3" s="33">
        <v>6600</v>
      </c>
      <c r="C3" s="34">
        <v>6900</v>
      </c>
      <c r="D3" s="33">
        <v>7300</v>
      </c>
      <c r="E3" s="33">
        <v>5500</v>
      </c>
      <c r="F3" s="33">
        <v>4900</v>
      </c>
      <c r="G3" s="33">
        <v>4700</v>
      </c>
      <c r="H3" s="33">
        <v>4000</v>
      </c>
      <c r="I3" s="33">
        <v>4600</v>
      </c>
      <c r="J3" s="33">
        <v>3700</v>
      </c>
      <c r="K3" s="33">
        <v>3100</v>
      </c>
      <c r="L3" s="8">
        <v>2500</v>
      </c>
      <c r="M3" s="8">
        <v>2100</v>
      </c>
      <c r="N3" s="8">
        <v>1600</v>
      </c>
      <c r="O3" s="8">
        <v>1500</v>
      </c>
      <c r="P3" s="8">
        <v>1300</v>
      </c>
      <c r="Q3" s="8">
        <v>1120</v>
      </c>
      <c r="R3" s="8">
        <v>1340</v>
      </c>
      <c r="S3" s="8">
        <v>1150</v>
      </c>
      <c r="T3" s="8">
        <v>790</v>
      </c>
      <c r="U3" s="8">
        <v>740</v>
      </c>
    </row>
    <row r="4" spans="1:21">
      <c r="A4" s="32" t="s">
        <v>100</v>
      </c>
      <c r="B4" s="33">
        <v>55500</v>
      </c>
      <c r="C4" s="33">
        <v>53400</v>
      </c>
      <c r="D4" s="33">
        <v>47300</v>
      </c>
      <c r="E4" s="33">
        <v>43000</v>
      </c>
      <c r="F4" s="33">
        <v>38700</v>
      </c>
      <c r="G4" s="33">
        <v>34300</v>
      </c>
      <c r="H4" s="33">
        <v>30400</v>
      </c>
      <c r="I4" s="33">
        <v>26000</v>
      </c>
      <c r="J4" s="33">
        <v>22500</v>
      </c>
      <c r="K4" s="33">
        <v>19600</v>
      </c>
      <c r="L4" s="8">
        <v>17200</v>
      </c>
      <c r="M4" s="8">
        <v>15100</v>
      </c>
      <c r="N4" s="8">
        <v>13500</v>
      </c>
      <c r="O4" s="8">
        <v>12000</v>
      </c>
      <c r="P4" s="8">
        <v>10800</v>
      </c>
      <c r="Q4" s="8">
        <v>9730</v>
      </c>
      <c r="R4" s="8">
        <v>8420</v>
      </c>
      <c r="S4" s="8">
        <v>7300</v>
      </c>
      <c r="T4" s="8">
        <v>6500</v>
      </c>
      <c r="U4" s="8">
        <v>5792</v>
      </c>
    </row>
    <row r="5" spans="1:21">
      <c r="O5" s="8"/>
    </row>
    <row r="6" spans="1:21">
      <c r="A6"/>
      <c r="B6" s="23"/>
    </row>
    <row r="7" spans="1:21">
      <c r="A7"/>
      <c r="B7"/>
    </row>
    <row r="8" spans="1:21">
      <c r="A8"/>
      <c r="B8"/>
    </row>
    <row r="9" spans="1:21">
      <c r="A9"/>
      <c r="B9"/>
      <c r="R9"/>
    </row>
    <row r="10" spans="1:21">
      <c r="R10" s="13"/>
    </row>
    <row r="11" spans="1:21">
      <c r="R11" s="13"/>
    </row>
    <row r="12" spans="1:21">
      <c r="R12" s="13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U13"/>
  <sheetViews>
    <sheetView workbookViewId="0">
      <pane xSplit="1" ySplit="1" topLeftCell="G2" activePane="bottomRight" state="frozen"/>
      <selection pane="bottomRight" activeCell="U1" sqref="U1:U1048576"/>
      <selection pane="bottomLeft" activeCell="L19" sqref="L19"/>
      <selection pane="topRight" activeCell="L19" sqref="L19"/>
    </sheetView>
  </sheetViews>
  <sheetFormatPr defaultColWidth="9.140625" defaultRowHeight="14.45"/>
  <cols>
    <col min="1" max="1" width="37.42578125" style="18" bestFit="1" customWidth="1"/>
    <col min="2" max="13" width="10.42578125" style="18" customWidth="1"/>
    <col min="14" max="20" width="9.140625" style="18"/>
    <col min="21" max="21" width="9.140625" style="7"/>
    <col min="22" max="16384" width="9.140625" style="18"/>
  </cols>
  <sheetData>
    <row r="1" spans="1:21">
      <c r="A1" s="18" t="s">
        <v>114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</row>
    <row r="2" spans="1:21">
      <c r="A2" s="32" t="s">
        <v>98</v>
      </c>
      <c r="B2" s="33">
        <v>9400</v>
      </c>
      <c r="C2" s="33">
        <v>10400</v>
      </c>
      <c r="D2" s="33">
        <v>13600</v>
      </c>
      <c r="E2" s="33">
        <v>15300</v>
      </c>
      <c r="F2" s="33">
        <v>16100</v>
      </c>
      <c r="G2" s="33">
        <v>17600</v>
      </c>
      <c r="H2" s="33">
        <v>17800</v>
      </c>
      <c r="I2" s="33">
        <v>16300</v>
      </c>
      <c r="J2" s="33">
        <v>15300</v>
      </c>
      <c r="K2" s="33">
        <v>17700</v>
      </c>
      <c r="L2" s="33">
        <v>17400</v>
      </c>
      <c r="M2" s="33">
        <v>4500</v>
      </c>
      <c r="N2" s="33">
        <v>4200</v>
      </c>
      <c r="O2" s="33">
        <v>4700</v>
      </c>
      <c r="P2" s="33">
        <v>5200</v>
      </c>
      <c r="Q2" s="8">
        <v>5800</v>
      </c>
      <c r="R2" s="8">
        <v>6400</v>
      </c>
      <c r="S2" s="8">
        <v>6200</v>
      </c>
      <c r="T2" s="8">
        <v>6400</v>
      </c>
      <c r="U2" s="8">
        <v>6803</v>
      </c>
    </row>
    <row r="3" spans="1:21">
      <c r="A3" s="32" t="s">
        <v>99</v>
      </c>
      <c r="B3" s="33">
        <v>4900</v>
      </c>
      <c r="C3" s="33">
        <v>5600</v>
      </c>
      <c r="D3" s="33">
        <v>4900</v>
      </c>
      <c r="E3" s="33">
        <v>4400</v>
      </c>
      <c r="F3" s="33">
        <v>4300</v>
      </c>
      <c r="G3" s="33">
        <v>4300</v>
      </c>
      <c r="H3" s="33">
        <v>4600</v>
      </c>
      <c r="I3" s="33">
        <v>5200</v>
      </c>
      <c r="J3" s="33">
        <v>5100</v>
      </c>
      <c r="K3" s="33">
        <v>5500</v>
      </c>
      <c r="L3" s="33">
        <v>5700</v>
      </c>
      <c r="M3" s="33">
        <v>6400</v>
      </c>
      <c r="N3" s="33">
        <v>6100</v>
      </c>
      <c r="O3" s="33">
        <v>6100</v>
      </c>
      <c r="P3" s="33">
        <v>6500</v>
      </c>
      <c r="Q3" s="8">
        <v>6800</v>
      </c>
      <c r="R3" s="8">
        <v>7500</v>
      </c>
      <c r="S3" s="8">
        <v>5700</v>
      </c>
      <c r="T3" s="8">
        <v>5500</v>
      </c>
      <c r="U3" s="8">
        <v>5552</v>
      </c>
    </row>
    <row r="4" spans="1:21">
      <c r="A4" s="32" t="s">
        <v>100</v>
      </c>
      <c r="B4" s="33">
        <v>142600</v>
      </c>
      <c r="C4" s="33">
        <v>147200</v>
      </c>
      <c r="D4" s="33">
        <v>155900</v>
      </c>
      <c r="E4" s="33">
        <v>166800</v>
      </c>
      <c r="F4" s="33">
        <v>178600</v>
      </c>
      <c r="G4" s="33">
        <v>192000</v>
      </c>
      <c r="H4" s="33">
        <v>205100</v>
      </c>
      <c r="I4" s="33">
        <v>216200</v>
      </c>
      <c r="J4" s="33">
        <v>226500</v>
      </c>
      <c r="K4" s="33">
        <v>238700</v>
      </c>
      <c r="L4" s="33">
        <v>250600</v>
      </c>
      <c r="M4" s="33">
        <v>248800</v>
      </c>
      <c r="N4" s="33">
        <v>247100</v>
      </c>
      <c r="O4" s="33">
        <v>245800</v>
      </c>
      <c r="P4" s="33">
        <v>245100</v>
      </c>
      <c r="Q4" s="8">
        <v>244200</v>
      </c>
      <c r="R4" s="8">
        <v>243100</v>
      </c>
      <c r="S4" s="8">
        <v>243200</v>
      </c>
      <c r="T4" s="8">
        <v>244100</v>
      </c>
      <c r="U4" s="8">
        <v>245394</v>
      </c>
    </row>
    <row r="6" spans="1:21">
      <c r="A6"/>
      <c r="B6" s="23"/>
      <c r="P6" s="33"/>
      <c r="Q6" s="33"/>
    </row>
    <row r="7" spans="1:21">
      <c r="A7"/>
      <c r="B7"/>
      <c r="T7"/>
    </row>
    <row r="8" spans="1:21">
      <c r="A8"/>
      <c r="B8"/>
      <c r="T8" s="13"/>
    </row>
    <row r="9" spans="1:21">
      <c r="A9"/>
      <c r="B9"/>
      <c r="T9" s="13"/>
    </row>
    <row r="10" spans="1:21">
      <c r="A10"/>
      <c r="B10"/>
      <c r="T10" s="13"/>
    </row>
    <row r="11" spans="1:21">
      <c r="T11" s="13"/>
    </row>
    <row r="12" spans="1:21">
      <c r="T12" s="13"/>
    </row>
    <row r="13" spans="1:21">
      <c r="T13" s="13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R13"/>
  <sheetViews>
    <sheetView workbookViewId="0">
      <pane xSplit="1" topLeftCell="B1" activePane="topRight" state="frozen"/>
      <selection pane="topRight" activeCell="Q1" sqref="Q1:Q1048576"/>
      <selection activeCell="L19" sqref="L19"/>
    </sheetView>
  </sheetViews>
  <sheetFormatPr defaultRowHeight="14.45"/>
  <cols>
    <col min="1" max="1" width="43.5703125" bestFit="1" customWidth="1"/>
    <col min="2" max="12" width="10" bestFit="1" customWidth="1"/>
    <col min="17" max="17" width="9.85546875" style="7" bestFit="1" customWidth="1"/>
  </cols>
  <sheetData>
    <row r="1" spans="1:18">
      <c r="A1" t="s">
        <v>115</v>
      </c>
      <c r="B1">
        <v>2008</v>
      </c>
      <c r="C1">
        <v>2009</v>
      </c>
      <c r="D1">
        <v>2010</v>
      </c>
      <c r="E1">
        <v>2011</v>
      </c>
      <c r="F1">
        <v>2012</v>
      </c>
      <c r="G1">
        <v>2013</v>
      </c>
      <c r="H1">
        <v>2014</v>
      </c>
      <c r="I1">
        <v>2015</v>
      </c>
      <c r="J1">
        <v>2016</v>
      </c>
      <c r="K1">
        <v>2017</v>
      </c>
      <c r="L1">
        <v>2018</v>
      </c>
      <c r="M1">
        <v>2019</v>
      </c>
      <c r="N1">
        <v>2020</v>
      </c>
      <c r="O1">
        <v>2021</v>
      </c>
      <c r="P1">
        <v>2022</v>
      </c>
      <c r="Q1" s="7">
        <v>2023</v>
      </c>
    </row>
    <row r="2" spans="1:18">
      <c r="A2" t="s">
        <v>106</v>
      </c>
      <c r="B2" s="55">
        <v>49521</v>
      </c>
      <c r="C2" s="55">
        <v>55954</v>
      </c>
      <c r="D2" s="55">
        <v>61613</v>
      </c>
      <c r="E2" s="55">
        <v>65364</v>
      </c>
      <c r="F2" s="55">
        <v>67313</v>
      </c>
      <c r="G2" s="55">
        <v>69891</v>
      </c>
      <c r="H2" s="55">
        <v>71810</v>
      </c>
      <c r="I2" s="55">
        <v>61285</v>
      </c>
      <c r="J2" s="55">
        <v>50782</v>
      </c>
      <c r="K2" s="55">
        <v>41191</v>
      </c>
      <c r="L2" s="55">
        <v>33334</v>
      </c>
      <c r="M2" s="54">
        <v>26403</v>
      </c>
      <c r="N2" s="54">
        <v>21298</v>
      </c>
      <c r="O2" s="54">
        <v>17799</v>
      </c>
      <c r="P2" s="54">
        <v>18590</v>
      </c>
      <c r="Q2" s="54">
        <v>19279</v>
      </c>
    </row>
    <row r="3" spans="1:18">
      <c r="A3" t="s">
        <v>105</v>
      </c>
      <c r="B3" s="55">
        <v>43464</v>
      </c>
      <c r="C3" s="55">
        <v>47890</v>
      </c>
      <c r="D3" s="55">
        <v>53102</v>
      </c>
      <c r="E3" s="55">
        <v>58594</v>
      </c>
      <c r="F3" s="55">
        <v>64651</v>
      </c>
      <c r="G3" s="55">
        <v>71531</v>
      </c>
      <c r="H3" s="55">
        <v>78912</v>
      </c>
      <c r="I3" s="55">
        <v>85045</v>
      </c>
      <c r="J3" s="55">
        <v>90890</v>
      </c>
      <c r="K3" s="55">
        <v>95853</v>
      </c>
      <c r="L3" s="55">
        <v>99070</v>
      </c>
      <c r="M3" s="54">
        <v>100551</v>
      </c>
      <c r="N3" s="54">
        <v>100185</v>
      </c>
      <c r="O3" s="54">
        <v>98065</v>
      </c>
      <c r="P3" s="54">
        <v>91970</v>
      </c>
      <c r="Q3" s="54">
        <v>85483</v>
      </c>
    </row>
    <row r="4" spans="1:18">
      <c r="A4" t="s">
        <v>104</v>
      </c>
      <c r="B4" s="55">
        <v>37559</v>
      </c>
      <c r="C4" s="55">
        <v>37848</v>
      </c>
      <c r="D4" s="55">
        <v>38036</v>
      </c>
      <c r="E4" s="55">
        <v>38473</v>
      </c>
      <c r="F4" s="55">
        <v>39054</v>
      </c>
      <c r="G4" s="55">
        <v>39834</v>
      </c>
      <c r="H4" s="55">
        <v>40587</v>
      </c>
      <c r="I4" s="55">
        <v>41654</v>
      </c>
      <c r="J4" s="55">
        <v>42843</v>
      </c>
      <c r="K4" s="55">
        <v>44541</v>
      </c>
      <c r="L4" s="55">
        <v>47201</v>
      </c>
      <c r="M4" s="54">
        <v>50391</v>
      </c>
      <c r="N4" s="54">
        <v>54271</v>
      </c>
      <c r="O4" s="54">
        <v>58880</v>
      </c>
      <c r="P4" s="54">
        <v>63858</v>
      </c>
      <c r="Q4" s="54">
        <v>69278</v>
      </c>
    </row>
    <row r="5" spans="1:18">
      <c r="A5" t="s">
        <v>103</v>
      </c>
      <c r="B5" s="55">
        <v>29850</v>
      </c>
      <c r="C5" s="55">
        <v>30977</v>
      </c>
      <c r="D5" s="55">
        <v>32101</v>
      </c>
      <c r="E5" s="55">
        <v>32854</v>
      </c>
      <c r="F5" s="55">
        <v>33665</v>
      </c>
      <c r="G5" s="55">
        <v>34587</v>
      </c>
      <c r="H5" s="55">
        <v>35600</v>
      </c>
      <c r="I5" s="55">
        <v>36222</v>
      </c>
      <c r="J5" s="55">
        <v>36890</v>
      </c>
      <c r="K5" s="55">
        <v>37328</v>
      </c>
      <c r="L5" s="55">
        <v>37366</v>
      </c>
      <c r="M5" s="54">
        <v>37090</v>
      </c>
      <c r="N5" s="54">
        <v>36745</v>
      </c>
      <c r="O5" s="54">
        <v>36895</v>
      </c>
      <c r="P5" s="54">
        <v>37196</v>
      </c>
      <c r="Q5" s="54">
        <v>37727</v>
      </c>
    </row>
    <row r="6" spans="1:18">
      <c r="A6" t="s">
        <v>102</v>
      </c>
      <c r="B6" s="55">
        <v>18196</v>
      </c>
      <c r="C6" s="55">
        <v>19287</v>
      </c>
      <c r="D6" s="55">
        <v>20282</v>
      </c>
      <c r="E6" s="55">
        <v>20957</v>
      </c>
      <c r="F6" s="55">
        <v>21798</v>
      </c>
      <c r="G6" s="55">
        <v>22865</v>
      </c>
      <c r="H6" s="55">
        <v>23695</v>
      </c>
      <c r="I6" s="55">
        <v>24613</v>
      </c>
      <c r="J6" s="55">
        <v>25679</v>
      </c>
      <c r="K6" s="55">
        <v>26904</v>
      </c>
      <c r="L6" s="55">
        <v>28126</v>
      </c>
      <c r="M6" s="54">
        <v>29748</v>
      </c>
      <c r="N6" s="54">
        <v>30635</v>
      </c>
      <c r="O6" s="54">
        <v>31561</v>
      </c>
      <c r="P6" s="54">
        <v>32376</v>
      </c>
      <c r="Q6" s="54">
        <f>29484+4011</f>
        <v>33495</v>
      </c>
    </row>
    <row r="7" spans="1:18">
      <c r="L7" s="41"/>
      <c r="O7" s="7"/>
      <c r="P7" s="7"/>
      <c r="Q7" s="133"/>
      <c r="R7" s="2"/>
    </row>
    <row r="9" spans="1:18">
      <c r="N9" s="41"/>
    </row>
    <row r="10" spans="1:18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N10" s="41"/>
    </row>
    <row r="11" spans="1:18">
      <c r="N11" s="41"/>
    </row>
    <row r="12" spans="1:18">
      <c r="N12" s="41"/>
    </row>
    <row r="13" spans="1:18">
      <c r="N13" s="41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12"/>
  <sheetViews>
    <sheetView workbookViewId="0">
      <pane xSplit="1" topLeftCell="B1" activePane="topRight" state="frozen"/>
      <selection pane="topRight" activeCell="J6" sqref="J6"/>
      <selection activeCell="L19" sqref="L19"/>
    </sheetView>
  </sheetViews>
  <sheetFormatPr defaultRowHeight="14.45"/>
  <cols>
    <col min="1" max="1" width="41.42578125" customWidth="1"/>
    <col min="2" max="14" width="10.140625" customWidth="1"/>
    <col min="17" max="17" width="9.85546875" style="7" bestFit="1" customWidth="1"/>
  </cols>
  <sheetData>
    <row r="1" spans="1:17">
      <c r="A1" t="s">
        <v>116</v>
      </c>
      <c r="B1">
        <v>2008</v>
      </c>
      <c r="C1">
        <v>2009</v>
      </c>
      <c r="D1">
        <v>2010</v>
      </c>
      <c r="E1">
        <v>2011</v>
      </c>
      <c r="F1">
        <v>2012</v>
      </c>
      <c r="G1">
        <v>2013</v>
      </c>
      <c r="H1">
        <v>2014</v>
      </c>
      <c r="I1">
        <v>2015</v>
      </c>
      <c r="J1">
        <v>2016</v>
      </c>
      <c r="K1">
        <v>2017</v>
      </c>
      <c r="L1">
        <v>2018</v>
      </c>
      <c r="M1">
        <v>2019</v>
      </c>
      <c r="N1">
        <v>2020</v>
      </c>
      <c r="O1">
        <v>2021</v>
      </c>
      <c r="P1">
        <v>2022</v>
      </c>
      <c r="Q1" s="7">
        <v>2023</v>
      </c>
    </row>
    <row r="2" spans="1:17">
      <c r="A2" t="s">
        <v>117</v>
      </c>
      <c r="B2" s="55">
        <v>13051</v>
      </c>
      <c r="C2" s="55">
        <v>14522</v>
      </c>
      <c r="D2" s="55">
        <v>16330</v>
      </c>
      <c r="E2" s="55">
        <v>17250</v>
      </c>
      <c r="F2" s="55">
        <v>17302</v>
      </c>
      <c r="G2" s="55">
        <v>15581</v>
      </c>
      <c r="H2" s="55">
        <v>16331</v>
      </c>
      <c r="I2" s="55">
        <v>16585</v>
      </c>
      <c r="J2" s="55">
        <v>16481</v>
      </c>
      <c r="K2" s="55">
        <v>17278</v>
      </c>
      <c r="L2" s="55">
        <v>18402</v>
      </c>
      <c r="M2" s="54">
        <f>12526+6988</f>
        <v>19514</v>
      </c>
      <c r="N2" s="54">
        <f>12783+9177</f>
        <v>21960</v>
      </c>
      <c r="O2" s="54">
        <v>23684</v>
      </c>
      <c r="P2" s="54">
        <v>24084</v>
      </c>
      <c r="Q2" s="54">
        <f>11850+12829</f>
        <v>24679</v>
      </c>
    </row>
    <row r="3" spans="1:17">
      <c r="A3" t="s">
        <v>118</v>
      </c>
      <c r="B3" s="55">
        <v>39790</v>
      </c>
      <c r="C3" s="55">
        <v>45290</v>
      </c>
      <c r="D3" s="55">
        <v>48543</v>
      </c>
      <c r="E3" s="55">
        <v>44708</v>
      </c>
      <c r="F3" s="55">
        <v>42373</v>
      </c>
      <c r="G3" s="55">
        <v>40670</v>
      </c>
      <c r="H3" s="55">
        <v>33019</v>
      </c>
      <c r="I3" s="55">
        <v>26509</v>
      </c>
      <c r="J3" s="55">
        <v>26525</v>
      </c>
      <c r="K3" s="55">
        <v>29006</v>
      </c>
      <c r="L3" s="55">
        <v>32662</v>
      </c>
      <c r="M3" s="54">
        <f>22358+8524+5085</f>
        <v>35967</v>
      </c>
      <c r="N3" s="54">
        <f>23013+11644+4806</f>
        <v>39463</v>
      </c>
      <c r="O3" s="54">
        <v>36165</v>
      </c>
      <c r="P3" s="54">
        <v>32665</v>
      </c>
      <c r="Q3" s="54">
        <f>20089+7887+3139</f>
        <v>31115</v>
      </c>
    </row>
    <row r="4" spans="1:17">
      <c r="A4" t="s">
        <v>119</v>
      </c>
      <c r="B4" s="55">
        <v>20952</v>
      </c>
      <c r="C4" s="55">
        <v>19250</v>
      </c>
      <c r="D4" s="55">
        <v>24011</v>
      </c>
      <c r="E4" s="55">
        <v>27895</v>
      </c>
      <c r="F4" s="55">
        <v>29155</v>
      </c>
      <c r="G4" s="55">
        <v>30414</v>
      </c>
      <c r="H4" s="55">
        <v>32983</v>
      </c>
      <c r="I4" s="55">
        <v>35537</v>
      </c>
      <c r="J4" s="55">
        <v>35392</v>
      </c>
      <c r="K4" s="55">
        <v>34448</v>
      </c>
      <c r="L4" s="55">
        <v>32351</v>
      </c>
      <c r="M4" s="54">
        <v>29765</v>
      </c>
      <c r="N4" s="54">
        <v>30049</v>
      </c>
      <c r="O4" s="54">
        <v>31437</v>
      </c>
      <c r="P4" s="54">
        <v>27868</v>
      </c>
      <c r="Q4" s="54">
        <v>24436</v>
      </c>
    </row>
    <row r="5" spans="1:17">
      <c r="A5" t="s">
        <v>18</v>
      </c>
      <c r="B5" s="55">
        <v>7043</v>
      </c>
      <c r="C5" s="55">
        <v>8230</v>
      </c>
      <c r="D5" s="55">
        <v>9485</v>
      </c>
      <c r="E5" s="55">
        <v>10274</v>
      </c>
      <c r="F5" s="55">
        <v>10770</v>
      </c>
      <c r="G5" s="55">
        <v>9002</v>
      </c>
      <c r="H5" s="55">
        <v>9420</v>
      </c>
      <c r="I5" s="55">
        <v>9370</v>
      </c>
      <c r="J5" s="55">
        <v>8837</v>
      </c>
      <c r="K5" s="55">
        <v>9664</v>
      </c>
      <c r="L5" s="55">
        <v>11267</v>
      </c>
      <c r="M5" s="54">
        <f>11803+1220+99</f>
        <v>13122</v>
      </c>
      <c r="N5" s="54">
        <f>13861+1380+102</f>
        <v>15343</v>
      </c>
      <c r="O5" s="54">
        <f>14054+1213+105</f>
        <v>15372</v>
      </c>
      <c r="P5" s="54">
        <v>17426</v>
      </c>
      <c r="Q5" s="54">
        <f>18380+1182+112</f>
        <v>19674</v>
      </c>
    </row>
    <row r="6" spans="1:17">
      <c r="M6" s="41"/>
    </row>
    <row r="7" spans="1:17">
      <c r="K7" s="41"/>
      <c r="L7" s="41"/>
    </row>
    <row r="9" spans="1:17">
      <c r="N9" s="41"/>
    </row>
    <row r="10" spans="1:17">
      <c r="N10" s="41"/>
    </row>
    <row r="11" spans="1:17">
      <c r="N11" s="41"/>
    </row>
    <row r="12" spans="1:17">
      <c r="N12" s="41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H21"/>
  <sheetViews>
    <sheetView workbookViewId="0">
      <pane xSplit="1" ySplit="1" topLeftCell="B2" activePane="bottomRight" state="frozen"/>
      <selection pane="bottomRight" activeCell="H6" sqref="H6"/>
      <selection pane="bottomLeft" activeCell="L19" sqref="L19"/>
      <selection pane="topRight" activeCell="L19" sqref="L19"/>
    </sheetView>
  </sheetViews>
  <sheetFormatPr defaultColWidth="9.140625" defaultRowHeight="14.45"/>
  <cols>
    <col min="1" max="1" width="33.42578125" style="18" customWidth="1"/>
    <col min="2" max="20" width="9.140625" style="18"/>
    <col min="21" max="21" width="9.140625" style="7"/>
    <col min="22" max="16384" width="9.140625" style="18"/>
  </cols>
  <sheetData>
    <row r="1" spans="1:34">
      <c r="A1" s="18" t="s">
        <v>120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</row>
    <row r="2" spans="1:34">
      <c r="A2" s="32" t="s">
        <v>98</v>
      </c>
      <c r="B2" s="33">
        <v>137500</v>
      </c>
      <c r="C2" s="33">
        <v>119100</v>
      </c>
      <c r="D2" s="33">
        <v>146000</v>
      </c>
      <c r="E2" s="33">
        <v>129000</v>
      </c>
      <c r="F2" s="33">
        <v>137000</v>
      </c>
      <c r="G2" s="33">
        <v>139900</v>
      </c>
      <c r="H2" s="33">
        <v>138400</v>
      </c>
      <c r="I2" s="33">
        <v>137400</v>
      </c>
      <c r="J2" s="33">
        <v>135100</v>
      </c>
      <c r="K2" s="33">
        <v>134000</v>
      </c>
      <c r="L2" s="33">
        <v>140000</v>
      </c>
      <c r="M2" s="33">
        <v>138200</v>
      </c>
      <c r="N2" s="33">
        <v>140700</v>
      </c>
      <c r="O2" s="33">
        <v>140700</v>
      </c>
      <c r="P2" s="33">
        <v>142600</v>
      </c>
      <c r="Q2" s="8">
        <v>161600</v>
      </c>
      <c r="R2" s="8">
        <v>172400</v>
      </c>
      <c r="S2" s="8">
        <v>238300</v>
      </c>
      <c r="T2" s="8">
        <v>262003</v>
      </c>
      <c r="U2" s="8">
        <v>367257</v>
      </c>
    </row>
    <row r="3" spans="1:34">
      <c r="A3" s="32" t="s">
        <v>99</v>
      </c>
      <c r="B3" s="33">
        <v>125900</v>
      </c>
      <c r="C3" s="33">
        <v>115300</v>
      </c>
      <c r="D3" s="33">
        <v>139000</v>
      </c>
      <c r="E3" s="33">
        <v>134000</v>
      </c>
      <c r="F3" s="33">
        <v>136000</v>
      </c>
      <c r="G3" s="33">
        <v>138400</v>
      </c>
      <c r="H3" s="33">
        <v>139500</v>
      </c>
      <c r="I3" s="33">
        <v>144200</v>
      </c>
      <c r="J3" s="33">
        <v>141100</v>
      </c>
      <c r="K3" s="33">
        <v>133000</v>
      </c>
      <c r="L3" s="33">
        <v>143000</v>
      </c>
      <c r="M3" s="33">
        <v>139600</v>
      </c>
      <c r="N3" s="33">
        <v>141200</v>
      </c>
      <c r="O3" s="33">
        <v>137500</v>
      </c>
      <c r="P3" s="33">
        <v>140500</v>
      </c>
      <c r="Q3" s="8">
        <v>142200</v>
      </c>
      <c r="R3" s="8">
        <v>167000</v>
      </c>
      <c r="S3" s="8">
        <v>235700</v>
      </c>
      <c r="T3" s="8">
        <v>213478</v>
      </c>
      <c r="U3" s="8">
        <v>258429</v>
      </c>
    </row>
    <row r="4" spans="1:34">
      <c r="A4" s="32" t="s">
        <v>121</v>
      </c>
      <c r="B4" s="33">
        <v>42700</v>
      </c>
      <c r="C4" s="33">
        <v>39800</v>
      </c>
      <c r="D4" s="33">
        <v>41000</v>
      </c>
      <c r="E4" s="33">
        <v>42000</v>
      </c>
      <c r="F4" s="33">
        <v>43000</v>
      </c>
      <c r="G4" s="33">
        <v>43100</v>
      </c>
      <c r="H4" s="33">
        <v>42700</v>
      </c>
      <c r="I4" s="33">
        <v>42700</v>
      </c>
      <c r="J4" s="33">
        <v>41900</v>
      </c>
      <c r="K4" s="33">
        <v>40000</v>
      </c>
      <c r="L4" s="33">
        <v>44000</v>
      </c>
      <c r="M4" s="33">
        <v>42400</v>
      </c>
      <c r="N4" s="33">
        <v>43000</v>
      </c>
      <c r="O4" s="33">
        <v>42300</v>
      </c>
      <c r="P4" s="33">
        <v>43200</v>
      </c>
      <c r="Q4" s="8">
        <v>43600</v>
      </c>
      <c r="R4" s="8">
        <v>48100</v>
      </c>
      <c r="S4" s="8">
        <v>54000</v>
      </c>
      <c r="T4" s="8">
        <v>54870</v>
      </c>
      <c r="U4" s="8">
        <v>69914</v>
      </c>
    </row>
    <row r="5" spans="1:34">
      <c r="A5" s="7"/>
    </row>
    <row r="6" spans="1:34">
      <c r="A6"/>
      <c r="B6" s="23"/>
      <c r="R6"/>
    </row>
    <row r="7" spans="1:34">
      <c r="A7"/>
      <c r="B7"/>
      <c r="R7" s="13"/>
    </row>
    <row r="8" spans="1:34">
      <c r="A8"/>
      <c r="B8"/>
      <c r="R8" s="13"/>
      <c r="AC8"/>
      <c r="AD8" s="144"/>
      <c r="AE8" s="144"/>
      <c r="AF8"/>
      <c r="AG8"/>
      <c r="AH8"/>
    </row>
    <row r="9" spans="1:34">
      <c r="A9"/>
      <c r="B9"/>
      <c r="R9" s="13"/>
      <c r="AC9" s="127"/>
      <c r="AD9"/>
      <c r="AE9"/>
      <c r="AF9" s="144"/>
      <c r="AG9" s="144"/>
      <c r="AH9" s="128" t="s">
        <v>96</v>
      </c>
    </row>
    <row r="10" spans="1:34">
      <c r="S10" s="13"/>
      <c r="T10" s="13"/>
      <c r="AC10" s="121"/>
      <c r="AD10" s="124"/>
      <c r="AE10" s="118"/>
      <c r="AF10" s="124"/>
      <c r="AG10" s="118"/>
      <c r="AH10" s="117"/>
    </row>
    <row r="11" spans="1:34">
      <c r="AC11" s="121"/>
      <c r="AD11" s="124"/>
      <c r="AE11" s="118"/>
      <c r="AF11" s="124"/>
      <c r="AG11" s="118"/>
      <c r="AH11" s="117"/>
    </row>
    <row r="12" spans="1:34">
      <c r="AC12" s="120"/>
      <c r="AD12" s="124"/>
      <c r="AE12" s="123"/>
      <c r="AF12" s="124"/>
      <c r="AG12" s="123"/>
      <c r="AH12" s="125"/>
    </row>
    <row r="13" spans="1:34">
      <c r="AC13" s="126"/>
      <c r="AD13" s="123"/>
      <c r="AE13" s="124"/>
      <c r="AF13" s="123"/>
      <c r="AG13" s="124"/>
      <c r="AH13" s="125"/>
    </row>
    <row r="14" spans="1:34">
      <c r="AC14" s="126"/>
      <c r="AD14" s="123"/>
      <c r="AE14" s="124"/>
      <c r="AF14" s="123"/>
      <c r="AG14" s="124"/>
      <c r="AH14" s="125"/>
    </row>
    <row r="15" spans="1:34">
      <c r="AC15" s="120"/>
      <c r="AD15" s="124"/>
      <c r="AE15" s="123"/>
      <c r="AF15" s="124"/>
      <c r="AG15" s="123"/>
      <c r="AH15" s="125"/>
    </row>
    <row r="16" spans="1:34">
      <c r="AC16" s="120"/>
      <c r="AD16" s="124"/>
      <c r="AE16" s="123"/>
      <c r="AF16" s="124"/>
      <c r="AG16" s="123"/>
      <c r="AH16" s="125"/>
    </row>
    <row r="17" spans="29:34">
      <c r="AC17" s="120"/>
      <c r="AD17" s="124"/>
      <c r="AE17" s="123"/>
      <c r="AF17" s="124"/>
      <c r="AG17" s="123"/>
      <c r="AH17" s="125"/>
    </row>
    <row r="18" spans="29:34">
      <c r="AC18" s="121"/>
      <c r="AD18" s="124"/>
      <c r="AE18" s="118"/>
      <c r="AF18" s="124"/>
      <c r="AG18" s="118"/>
      <c r="AH18" s="117"/>
    </row>
    <row r="19" spans="29:34">
      <c r="AC19" s="121"/>
      <c r="AD19" s="119"/>
      <c r="AE19" s="118"/>
      <c r="AF19" s="119"/>
      <c r="AG19" s="118"/>
      <c r="AH19" s="117"/>
    </row>
    <row r="20" spans="29:34">
      <c r="AC20" s="116"/>
      <c r="AD20" s="124"/>
      <c r="AE20" s="115"/>
      <c r="AF20" s="124"/>
      <c r="AG20" s="115"/>
      <c r="AH20" s="115"/>
    </row>
    <row r="21" spans="29:34">
      <c r="AC21" s="122"/>
      <c r="AD21" s="115"/>
      <c r="AE21" s="114"/>
      <c r="AF21" s="115"/>
      <c r="AG21" s="114"/>
      <c r="AH21" s="113"/>
    </row>
  </sheetData>
  <mergeCells count="2">
    <mergeCell ref="AD8:AE8"/>
    <mergeCell ref="AF9:AG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11"/>
  <sheetViews>
    <sheetView workbookViewId="0">
      <selection activeCell="U1" sqref="U1:U1048576"/>
    </sheetView>
  </sheetViews>
  <sheetFormatPr defaultRowHeight="14.45"/>
  <cols>
    <col min="1" max="1" width="23.42578125" customWidth="1"/>
    <col min="21" max="21" width="8.7109375" style="7"/>
  </cols>
  <sheetData>
    <row r="1" spans="1:21">
      <c r="A1" t="s">
        <v>122</v>
      </c>
      <c r="B1">
        <v>2004</v>
      </c>
      <c r="C1">
        <v>2005</v>
      </c>
      <c r="D1">
        <v>2006</v>
      </c>
      <c r="E1">
        <v>2007</v>
      </c>
      <c r="F1">
        <v>2008</v>
      </c>
      <c r="G1">
        <v>2009</v>
      </c>
      <c r="H1">
        <v>2010</v>
      </c>
      <c r="I1">
        <v>2011</v>
      </c>
      <c r="J1">
        <v>2012</v>
      </c>
      <c r="K1">
        <v>2013</v>
      </c>
      <c r="L1">
        <v>2014</v>
      </c>
      <c r="M1">
        <v>2015</v>
      </c>
      <c r="N1">
        <v>2016</v>
      </c>
      <c r="O1">
        <v>2017</v>
      </c>
      <c r="P1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</row>
    <row r="2" spans="1:21">
      <c r="A2" t="s">
        <v>18</v>
      </c>
      <c r="B2" s="13">
        <v>7723</v>
      </c>
      <c r="C2" s="13">
        <v>6600</v>
      </c>
      <c r="D2" s="13">
        <v>6664</v>
      </c>
      <c r="E2" s="13">
        <v>4500</v>
      </c>
      <c r="F2" s="13">
        <v>5230</v>
      </c>
      <c r="G2" s="13">
        <v>5667</v>
      </c>
      <c r="H2" s="13">
        <v>8377</v>
      </c>
      <c r="I2" s="13">
        <v>7744</v>
      </c>
      <c r="J2" s="13">
        <v>1610</v>
      </c>
      <c r="K2" s="13">
        <v>1463</v>
      </c>
      <c r="L2" s="13">
        <v>974</v>
      </c>
      <c r="M2" s="13">
        <v>843</v>
      </c>
      <c r="N2" s="13">
        <v>789</v>
      </c>
      <c r="O2" s="8">
        <v>645</v>
      </c>
      <c r="P2" s="8">
        <v>673</v>
      </c>
      <c r="Q2" s="75">
        <v>593</v>
      </c>
      <c r="R2" s="8">
        <f>185+479</f>
        <v>664</v>
      </c>
      <c r="S2" s="8">
        <v>740</v>
      </c>
      <c r="T2" s="8">
        <v>616</v>
      </c>
      <c r="U2" s="8">
        <f>135+382</f>
        <v>517</v>
      </c>
    </row>
    <row r="3" spans="1:21">
      <c r="A3" t="s">
        <v>123</v>
      </c>
      <c r="B3" s="13">
        <v>8353</v>
      </c>
      <c r="C3" s="13">
        <v>7655</v>
      </c>
      <c r="D3" s="13">
        <v>6952</v>
      </c>
      <c r="E3" s="13">
        <v>5462</v>
      </c>
      <c r="F3" s="13">
        <v>4967</v>
      </c>
      <c r="G3" s="13">
        <v>4840</v>
      </c>
      <c r="H3" s="13">
        <v>3945</v>
      </c>
      <c r="I3" s="13">
        <v>3881</v>
      </c>
      <c r="J3" s="13">
        <v>4293</v>
      </c>
      <c r="K3" s="13">
        <v>3859</v>
      </c>
      <c r="L3" s="13">
        <v>3384</v>
      </c>
      <c r="M3" s="13">
        <v>3222</v>
      </c>
      <c r="N3" s="13">
        <v>3144</v>
      </c>
      <c r="O3" s="8">
        <v>2832</v>
      </c>
      <c r="P3" s="8">
        <v>2934</v>
      </c>
      <c r="Q3" s="8">
        <v>2604</v>
      </c>
      <c r="R3" s="8">
        <v>2531</v>
      </c>
      <c r="S3" s="8">
        <v>2551</v>
      </c>
      <c r="T3" s="8">
        <v>2222</v>
      </c>
      <c r="U3" s="8">
        <v>2019</v>
      </c>
    </row>
    <row r="4" spans="1:21">
      <c r="A4" t="s">
        <v>124</v>
      </c>
      <c r="B4" s="13">
        <v>30953</v>
      </c>
      <c r="C4" s="13">
        <v>31003</v>
      </c>
      <c r="D4" s="13">
        <v>30265</v>
      </c>
      <c r="E4" s="13">
        <v>29406</v>
      </c>
      <c r="F4" s="13">
        <v>26867</v>
      </c>
      <c r="G4" s="13">
        <v>24591</v>
      </c>
      <c r="H4" s="13">
        <v>21153</v>
      </c>
      <c r="I4" s="13">
        <v>26661</v>
      </c>
      <c r="J4" s="13">
        <v>32946</v>
      </c>
      <c r="K4" s="13">
        <v>28164</v>
      </c>
      <c r="L4" s="13">
        <v>26061</v>
      </c>
      <c r="M4" s="13">
        <v>23944</v>
      </c>
      <c r="N4" s="13">
        <v>18320</v>
      </c>
      <c r="O4" s="8">
        <v>17078</v>
      </c>
      <c r="P4" s="8">
        <v>16259</v>
      </c>
      <c r="Q4" s="8">
        <v>14133</v>
      </c>
      <c r="R4" s="8">
        <v>18904</v>
      </c>
      <c r="S4" s="8">
        <v>16924</v>
      </c>
      <c r="T4" s="8">
        <v>12039</v>
      </c>
      <c r="U4" s="8">
        <v>10882</v>
      </c>
    </row>
    <row r="5" spans="1:21">
      <c r="A5" t="s">
        <v>125</v>
      </c>
      <c r="B5" s="13">
        <v>31913</v>
      </c>
      <c r="C5" s="13">
        <v>37017</v>
      </c>
      <c r="D5" s="13">
        <v>31153</v>
      </c>
      <c r="E5" s="13">
        <v>15331</v>
      </c>
      <c r="F5" s="13">
        <v>9066</v>
      </c>
      <c r="G5" s="13">
        <v>7755</v>
      </c>
      <c r="H5" s="13">
        <v>6185</v>
      </c>
      <c r="I5" s="13">
        <v>7174</v>
      </c>
      <c r="J5" s="13">
        <v>1071</v>
      </c>
      <c r="K5" s="13">
        <v>1044</v>
      </c>
      <c r="L5" s="13">
        <v>753</v>
      </c>
      <c r="M5" s="13">
        <v>814</v>
      </c>
      <c r="N5" s="13">
        <v>589</v>
      </c>
      <c r="O5" s="8">
        <v>423</v>
      </c>
      <c r="P5" s="8">
        <v>277</v>
      </c>
      <c r="Q5" s="8">
        <v>267</v>
      </c>
      <c r="R5" s="8">
        <v>362</v>
      </c>
      <c r="S5" s="8">
        <v>527</v>
      </c>
      <c r="T5" s="8">
        <v>290</v>
      </c>
      <c r="U5" s="8">
        <v>232</v>
      </c>
    </row>
    <row r="6" spans="1:21">
      <c r="O6" s="13"/>
      <c r="P6" s="13"/>
    </row>
    <row r="7" spans="1:21">
      <c r="B7" s="23"/>
    </row>
    <row r="8" spans="1:21">
      <c r="R8" s="75"/>
    </row>
    <row r="9" spans="1:21">
      <c r="R9" s="13"/>
    </row>
    <row r="10" spans="1:21">
      <c r="R10" s="13"/>
    </row>
    <row r="11" spans="1:21">
      <c r="R11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7"/>
  <sheetViews>
    <sheetView workbookViewId="0">
      <pane xSplit="1" ySplit="1" topLeftCell="M2" activePane="bottomRight" state="frozen"/>
      <selection pane="bottomRight" activeCell="C18" sqref="C18"/>
      <selection pane="bottomLeft" activeCell="L19" sqref="L19"/>
      <selection pane="topRight" activeCell="L19" sqref="L19"/>
    </sheetView>
  </sheetViews>
  <sheetFormatPr defaultColWidth="9.140625" defaultRowHeight="14.45"/>
  <cols>
    <col min="1" max="1" width="50.5703125" style="18" bestFit="1" customWidth="1"/>
    <col min="2" max="2" width="16.140625" style="18" customWidth="1"/>
    <col min="3" max="20" width="15" style="18" bestFit="1" customWidth="1"/>
    <col min="21" max="21" width="15" style="7" bestFit="1" customWidth="1"/>
    <col min="22" max="16384" width="9.140625" style="18"/>
  </cols>
  <sheetData>
    <row r="1" spans="1:21">
      <c r="A1" s="18" t="s">
        <v>8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</row>
    <row r="2" spans="1:21">
      <c r="A2" s="18" t="s">
        <v>5</v>
      </c>
      <c r="B2" s="23">
        <v>2214700000</v>
      </c>
      <c r="C2" s="23">
        <v>2310200000</v>
      </c>
      <c r="D2" s="23">
        <v>2150900000</v>
      </c>
      <c r="E2" s="23">
        <v>2077800000</v>
      </c>
      <c r="F2" s="23">
        <v>1966600000</v>
      </c>
      <c r="G2" s="23">
        <v>2091500000</v>
      </c>
      <c r="H2" s="23">
        <v>1905000000</v>
      </c>
      <c r="I2" s="23">
        <v>1846800000</v>
      </c>
      <c r="J2" s="23">
        <v>1746900000</v>
      </c>
      <c r="K2" s="23">
        <v>1764000000</v>
      </c>
      <c r="L2" s="23">
        <v>1918000000</v>
      </c>
      <c r="M2" s="23">
        <v>1779600000</v>
      </c>
      <c r="N2" s="23">
        <v>1738000000</v>
      </c>
      <c r="O2" s="23">
        <v>1697000000</v>
      </c>
      <c r="P2" s="24">
        <v>1726000000</v>
      </c>
      <c r="Q2" s="85">
        <v>1858000000</v>
      </c>
      <c r="R2" s="85">
        <v>1978000000</v>
      </c>
      <c r="S2" s="85">
        <v>2136000000</v>
      </c>
      <c r="T2" s="85">
        <v>2246000000</v>
      </c>
      <c r="U2" s="85">
        <v>2445000000</v>
      </c>
    </row>
    <row r="3" spans="1:21">
      <c r="A3" s="18" t="s">
        <v>9</v>
      </c>
      <c r="B3" s="25">
        <v>9.4556399965844093</v>
      </c>
      <c r="C3" s="25">
        <v>10.0308280144154</v>
      </c>
      <c r="D3" s="25">
        <v>9.8475414339346194</v>
      </c>
      <c r="E3" s="25">
        <v>10.0927769951911</v>
      </c>
      <c r="F3" s="25">
        <v>9.4380189086720705</v>
      </c>
      <c r="G3" s="25">
        <v>8.8096541847436907</v>
      </c>
      <c r="H3" s="25">
        <v>7.6904444713576403</v>
      </c>
      <c r="I3" s="25">
        <v>7.6244736190240303</v>
      </c>
      <c r="J3" s="25">
        <v>7.0773406798201197</v>
      </c>
      <c r="K3" s="25">
        <v>6.5919282511210797</v>
      </c>
      <c r="L3" s="26">
        <v>7.1441340782122902</v>
      </c>
      <c r="M3" s="26">
        <v>6.8</v>
      </c>
      <c r="N3" s="26">
        <v>6.8</v>
      </c>
      <c r="O3" s="26">
        <v>6.7</v>
      </c>
      <c r="P3" s="26">
        <v>6.9</v>
      </c>
      <c r="Q3" s="26">
        <v>7</v>
      </c>
      <c r="R3" s="26">
        <v>4.8</v>
      </c>
      <c r="S3" s="26">
        <v>6.9</v>
      </c>
      <c r="T3" s="26">
        <v>8.1</v>
      </c>
      <c r="U3" s="26">
        <v>7.6</v>
      </c>
    </row>
    <row r="4" spans="1:21">
      <c r="A4"/>
      <c r="B4"/>
    </row>
    <row r="5" spans="1:21">
      <c r="A5"/>
      <c r="B5"/>
    </row>
    <row r="6" spans="1:21">
      <c r="A6"/>
      <c r="B6"/>
    </row>
    <row r="7" spans="1:21">
      <c r="A7"/>
      <c r="B7"/>
    </row>
    <row r="8" spans="1:21">
      <c r="A8"/>
      <c r="B8"/>
    </row>
    <row r="9" spans="1:21">
      <c r="A9"/>
      <c r="B9"/>
    </row>
    <row r="10" spans="1:21">
      <c r="A10"/>
      <c r="B10"/>
    </row>
    <row r="11" spans="1:21">
      <c r="A11"/>
      <c r="B11"/>
    </row>
    <row r="12" spans="1:21">
      <c r="A12"/>
      <c r="B12"/>
      <c r="Q12"/>
    </row>
    <row r="13" spans="1:21">
      <c r="A13"/>
      <c r="B13"/>
      <c r="Q13" s="68"/>
    </row>
    <row r="14" spans="1:21">
      <c r="A14"/>
      <c r="B14"/>
      <c r="Q14" s="39"/>
    </row>
    <row r="15" spans="1:21">
      <c r="A15"/>
      <c r="B15"/>
    </row>
    <row r="16" spans="1:21">
      <c r="A16"/>
      <c r="B16"/>
    </row>
    <row r="27" spans="2:2">
      <c r="B27" s="27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Y11"/>
  <sheetViews>
    <sheetView workbookViewId="0">
      <pane xSplit="1" ySplit="1" topLeftCell="B2" activePane="bottomRight" state="frozen"/>
      <selection pane="bottomRight" activeCell="D7" sqref="D7"/>
      <selection pane="bottomLeft" activeCell="L19" sqref="L19"/>
      <selection pane="topRight" activeCell="L19" sqref="L19"/>
    </sheetView>
  </sheetViews>
  <sheetFormatPr defaultRowHeight="14.45"/>
  <cols>
    <col min="1" max="1" width="22.140625" customWidth="1"/>
    <col min="18" max="18" width="8.85546875"/>
    <col min="19" max="19" width="8.7109375" style="7"/>
  </cols>
  <sheetData>
    <row r="1" spans="1:25">
      <c r="A1" t="s">
        <v>126</v>
      </c>
      <c r="B1">
        <v>2006</v>
      </c>
      <c r="C1">
        <v>2007</v>
      </c>
      <c r="D1">
        <v>2008</v>
      </c>
      <c r="E1">
        <v>2009</v>
      </c>
      <c r="F1">
        <v>2010</v>
      </c>
      <c r="G1">
        <v>2011</v>
      </c>
      <c r="H1">
        <v>2012</v>
      </c>
      <c r="I1">
        <v>2013</v>
      </c>
      <c r="J1" s="7">
        <v>2014</v>
      </c>
      <c r="K1" s="7">
        <v>2015</v>
      </c>
      <c r="L1" s="7">
        <v>2016</v>
      </c>
      <c r="M1" s="7">
        <v>2017</v>
      </c>
      <c r="N1" s="7">
        <v>2018</v>
      </c>
      <c r="O1" s="7">
        <v>2019</v>
      </c>
      <c r="P1">
        <v>2020</v>
      </c>
      <c r="Q1">
        <v>2021</v>
      </c>
      <c r="R1">
        <v>2022</v>
      </c>
      <c r="S1" s="7">
        <v>2023</v>
      </c>
    </row>
    <row r="2" spans="1:25">
      <c r="A2" t="s">
        <v>18</v>
      </c>
      <c r="B2" s="13">
        <v>127</v>
      </c>
      <c r="C2" s="13">
        <v>240</v>
      </c>
      <c r="D2" s="13">
        <v>396</v>
      </c>
      <c r="E2" s="13">
        <v>459</v>
      </c>
      <c r="F2" s="13">
        <v>792</v>
      </c>
      <c r="G2" s="13">
        <v>956</v>
      </c>
      <c r="H2" s="13">
        <v>899</v>
      </c>
      <c r="I2" s="13">
        <v>1072</v>
      </c>
      <c r="J2" s="8">
        <v>1147</v>
      </c>
      <c r="K2" s="8">
        <v>1125</v>
      </c>
      <c r="L2" s="8">
        <v>1226</v>
      </c>
      <c r="M2" s="8">
        <v>1384</v>
      </c>
      <c r="N2" s="8">
        <v>1504</v>
      </c>
      <c r="O2" s="8">
        <v>1898</v>
      </c>
      <c r="P2" s="8">
        <v>1773</v>
      </c>
      <c r="Q2" s="8">
        <v>1901</v>
      </c>
      <c r="R2" s="8">
        <v>2619</v>
      </c>
      <c r="S2" s="8">
        <f>20+300+359+1523+109+251</f>
        <v>2562</v>
      </c>
      <c r="T2" s="2"/>
      <c r="Y2" s="2"/>
    </row>
    <row r="3" spans="1:25">
      <c r="A3" t="s">
        <v>123</v>
      </c>
      <c r="B3" s="13">
        <v>220</v>
      </c>
      <c r="C3" s="13">
        <v>772</v>
      </c>
      <c r="D3" s="13">
        <v>1214</v>
      </c>
      <c r="E3" s="13">
        <v>1605</v>
      </c>
      <c r="F3" s="13">
        <v>1945</v>
      </c>
      <c r="G3" s="13">
        <v>2397</v>
      </c>
      <c r="H3" s="13">
        <v>2562</v>
      </c>
      <c r="I3" s="13">
        <v>3061</v>
      </c>
      <c r="J3" s="8">
        <v>3282</v>
      </c>
      <c r="K3" s="8">
        <v>3636</v>
      </c>
      <c r="L3" s="8">
        <v>4008</v>
      </c>
      <c r="M3" s="8">
        <v>3969</v>
      </c>
      <c r="N3" s="8">
        <v>4549</v>
      </c>
      <c r="O3" s="8">
        <v>4499</v>
      </c>
      <c r="P3" s="8">
        <v>5069</v>
      </c>
      <c r="Q3" s="8">
        <v>5580</v>
      </c>
      <c r="R3" s="8">
        <v>5633</v>
      </c>
      <c r="S3" s="8">
        <f>179+1179+4205</f>
        <v>5563</v>
      </c>
      <c r="T3" s="2"/>
      <c r="Y3" s="2"/>
    </row>
    <row r="4" spans="1:25">
      <c r="A4" t="s">
        <v>124</v>
      </c>
      <c r="B4" s="13">
        <v>34</v>
      </c>
      <c r="C4" s="13">
        <v>182</v>
      </c>
      <c r="D4" s="13">
        <v>465</v>
      </c>
      <c r="E4" s="13">
        <v>784</v>
      </c>
      <c r="F4" s="13">
        <v>1158</v>
      </c>
      <c r="G4" s="13">
        <v>2386</v>
      </c>
      <c r="H4" s="13">
        <v>2882</v>
      </c>
      <c r="I4" s="13">
        <v>3678</v>
      </c>
      <c r="J4" s="8">
        <v>4657</v>
      </c>
      <c r="K4" s="8">
        <v>6534</v>
      </c>
      <c r="L4" s="8">
        <v>6372</v>
      </c>
      <c r="M4" s="8">
        <v>7419</v>
      </c>
      <c r="N4" s="8">
        <v>8663</v>
      </c>
      <c r="O4" s="8">
        <v>8928</v>
      </c>
      <c r="P4" s="8">
        <v>14639</v>
      </c>
      <c r="Q4" s="8">
        <v>16731</v>
      </c>
      <c r="R4" s="8">
        <v>13548</v>
      </c>
      <c r="S4" s="8">
        <f>664+5038+8582</f>
        <v>14284</v>
      </c>
      <c r="T4" s="2"/>
      <c r="Y4" s="2"/>
    </row>
    <row r="5" spans="1:25">
      <c r="A5" t="s">
        <v>125</v>
      </c>
      <c r="B5" s="13">
        <v>1652</v>
      </c>
      <c r="C5" s="13">
        <v>1841</v>
      </c>
      <c r="D5" s="13">
        <v>2133</v>
      </c>
      <c r="E5" s="13">
        <v>3199</v>
      </c>
      <c r="F5" s="13">
        <v>4633</v>
      </c>
      <c r="G5" s="13">
        <v>4031</v>
      </c>
      <c r="H5" s="13">
        <v>4407</v>
      </c>
      <c r="I5" s="13">
        <v>4869</v>
      </c>
      <c r="J5" s="8">
        <v>5020</v>
      </c>
      <c r="K5" s="8">
        <v>4783</v>
      </c>
      <c r="L5" s="8">
        <v>5010</v>
      </c>
      <c r="M5" s="8">
        <v>5646</v>
      </c>
      <c r="N5" s="8">
        <v>4074</v>
      </c>
      <c r="O5" s="8">
        <v>4613</v>
      </c>
      <c r="P5" s="8">
        <v>5129</v>
      </c>
      <c r="Q5" s="8">
        <v>4709</v>
      </c>
      <c r="R5" s="8">
        <v>9363</v>
      </c>
      <c r="S5" s="8">
        <f>2103+10417+15</f>
        <v>12535</v>
      </c>
      <c r="T5" s="2"/>
      <c r="Y5" s="2"/>
    </row>
    <row r="6" spans="1:25">
      <c r="M6" s="13"/>
      <c r="S6" s="8"/>
    </row>
    <row r="7" spans="1:25">
      <c r="B7" s="23"/>
    </row>
    <row r="8" spans="1:25">
      <c r="P8" s="13"/>
      <c r="Q8" s="13"/>
      <c r="R8" s="13"/>
    </row>
    <row r="9" spans="1:25">
      <c r="B9" s="16"/>
      <c r="C9" s="16"/>
      <c r="D9" s="16"/>
      <c r="E9" s="16"/>
      <c r="F9" s="16"/>
      <c r="G9" s="16"/>
      <c r="H9" s="16"/>
      <c r="I9" s="16"/>
      <c r="J9" s="16"/>
      <c r="K9" s="65"/>
      <c r="L9" s="65"/>
      <c r="P9" s="13"/>
      <c r="Q9" s="13"/>
      <c r="R9" s="13"/>
    </row>
    <row r="10" spans="1:25">
      <c r="P10" s="13"/>
      <c r="Q10" s="13"/>
      <c r="R10" s="13"/>
    </row>
    <row r="11" spans="1:25">
      <c r="P11" s="13"/>
      <c r="Q11" s="13"/>
      <c r="R11" s="13"/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9"/>
  <sheetViews>
    <sheetView workbookViewId="0">
      <pane xSplit="1" ySplit="1" topLeftCell="B2" activePane="bottomRight" state="frozen"/>
      <selection pane="bottomRight" activeCell="U1" sqref="U1:U1048576"/>
      <selection pane="bottomLeft" activeCell="L19" sqref="L19"/>
      <selection pane="topRight" activeCell="L19" sqref="L19"/>
    </sheetView>
  </sheetViews>
  <sheetFormatPr defaultRowHeight="14.45"/>
  <cols>
    <col min="1" max="1" width="23.5703125" customWidth="1"/>
    <col min="21" max="21" width="8.7109375" style="7"/>
  </cols>
  <sheetData>
    <row r="1" spans="1:21">
      <c r="A1" t="s">
        <v>127</v>
      </c>
      <c r="B1">
        <v>2004</v>
      </c>
      <c r="C1">
        <v>2005</v>
      </c>
      <c r="D1">
        <v>2006</v>
      </c>
      <c r="E1">
        <v>2007</v>
      </c>
      <c r="F1">
        <v>2008</v>
      </c>
      <c r="G1">
        <v>2009</v>
      </c>
      <c r="H1">
        <v>2010</v>
      </c>
      <c r="I1">
        <v>2011</v>
      </c>
      <c r="J1">
        <v>2012</v>
      </c>
      <c r="K1">
        <v>2013</v>
      </c>
      <c r="L1">
        <v>2014</v>
      </c>
      <c r="M1">
        <v>2015</v>
      </c>
      <c r="N1">
        <v>2016</v>
      </c>
      <c r="O1">
        <v>2017</v>
      </c>
      <c r="P1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</row>
    <row r="2" spans="1:21">
      <c r="A2" t="s">
        <v>18</v>
      </c>
      <c r="B2" s="13">
        <v>1676</v>
      </c>
      <c r="C2" s="13">
        <v>1333</v>
      </c>
      <c r="D2" s="13">
        <v>1309</v>
      </c>
      <c r="E2" s="13">
        <v>1295</v>
      </c>
      <c r="F2" s="13">
        <v>1343</v>
      </c>
      <c r="G2" s="13">
        <v>1209</v>
      </c>
      <c r="H2" s="13">
        <v>2010</v>
      </c>
      <c r="I2" s="13">
        <v>1939</v>
      </c>
      <c r="J2" s="13">
        <v>2043</v>
      </c>
      <c r="K2" s="13">
        <v>2367</v>
      </c>
      <c r="L2" s="13">
        <v>2532</v>
      </c>
      <c r="M2" s="13">
        <v>3015</v>
      </c>
      <c r="N2" s="13">
        <v>3060</v>
      </c>
      <c r="O2" s="13">
        <v>3203</v>
      </c>
      <c r="P2" s="8">
        <v>3436</v>
      </c>
      <c r="Q2" s="8">
        <v>3896</v>
      </c>
      <c r="R2" s="8">
        <v>3678</v>
      </c>
      <c r="S2" s="8">
        <v>2119</v>
      </c>
      <c r="T2" s="8">
        <v>2088</v>
      </c>
      <c r="U2" s="8">
        <f>1305+846</f>
        <v>2151</v>
      </c>
    </row>
    <row r="3" spans="1:21">
      <c r="A3" t="s">
        <v>123</v>
      </c>
      <c r="B3" s="13">
        <v>1046</v>
      </c>
      <c r="C3" s="13">
        <v>1056</v>
      </c>
      <c r="D3" s="13">
        <v>1214</v>
      </c>
      <c r="E3" s="13">
        <v>1131</v>
      </c>
      <c r="F3" s="13">
        <v>1238</v>
      </c>
      <c r="G3" s="13">
        <v>1347</v>
      </c>
      <c r="H3" s="13">
        <v>1306</v>
      </c>
      <c r="I3" s="13">
        <v>1324</v>
      </c>
      <c r="J3" s="13">
        <v>1277</v>
      </c>
      <c r="K3" s="13">
        <v>1363</v>
      </c>
      <c r="L3" s="13">
        <v>1272</v>
      </c>
      <c r="M3" s="13">
        <v>1473</v>
      </c>
      <c r="N3" s="13">
        <v>1548</v>
      </c>
      <c r="O3" s="13">
        <v>1425</v>
      </c>
      <c r="P3" s="8">
        <v>1614</v>
      </c>
      <c r="Q3" s="8">
        <v>1499</v>
      </c>
      <c r="R3" s="8">
        <v>1649</v>
      </c>
      <c r="S3" s="8">
        <v>1683</v>
      </c>
      <c r="T3" s="8">
        <v>1839</v>
      </c>
      <c r="U3" s="8">
        <v>1879</v>
      </c>
    </row>
    <row r="4" spans="1:21">
      <c r="A4" t="s">
        <v>124</v>
      </c>
      <c r="B4" s="13">
        <v>1004</v>
      </c>
      <c r="C4" s="13">
        <v>994</v>
      </c>
      <c r="D4" s="13">
        <v>999</v>
      </c>
      <c r="E4" s="13">
        <v>938</v>
      </c>
      <c r="F4" s="13">
        <v>1039</v>
      </c>
      <c r="G4" s="13">
        <v>1026</v>
      </c>
      <c r="H4" s="13">
        <v>1037</v>
      </c>
      <c r="I4" s="13">
        <v>1618</v>
      </c>
      <c r="J4" s="13">
        <v>1413</v>
      </c>
      <c r="K4" s="13">
        <v>1423</v>
      </c>
      <c r="L4" s="13">
        <v>1599</v>
      </c>
      <c r="M4" s="13">
        <v>1543</v>
      </c>
      <c r="N4" s="13">
        <v>1284</v>
      </c>
      <c r="O4" s="13">
        <v>1323</v>
      </c>
      <c r="P4" s="8">
        <v>1289</v>
      </c>
      <c r="Q4" s="8">
        <v>1219</v>
      </c>
      <c r="R4" s="8">
        <v>1890</v>
      </c>
      <c r="S4" s="8">
        <v>1875</v>
      </c>
      <c r="T4" s="8">
        <v>1490</v>
      </c>
      <c r="U4" s="8">
        <v>1506</v>
      </c>
    </row>
    <row r="5" spans="1:21">
      <c r="A5" t="s">
        <v>125</v>
      </c>
      <c r="B5" s="13">
        <v>1223</v>
      </c>
      <c r="C5" s="13">
        <v>2256</v>
      </c>
      <c r="D5" s="13">
        <v>1354</v>
      </c>
      <c r="E5" s="13">
        <v>1013</v>
      </c>
      <c r="F5" s="13">
        <v>660</v>
      </c>
      <c r="G5" s="13">
        <v>364</v>
      </c>
      <c r="H5" s="13">
        <v>239</v>
      </c>
      <c r="I5" s="13">
        <v>286</v>
      </c>
      <c r="J5" s="13">
        <v>343</v>
      </c>
      <c r="K5" s="13">
        <v>383</v>
      </c>
      <c r="L5" s="13">
        <v>257</v>
      </c>
      <c r="M5" s="13">
        <v>408</v>
      </c>
      <c r="N5" s="13">
        <v>192</v>
      </c>
      <c r="O5" s="13">
        <v>172</v>
      </c>
      <c r="P5" s="8">
        <v>196</v>
      </c>
      <c r="Q5" s="8">
        <v>183</v>
      </c>
      <c r="R5" s="8">
        <v>285</v>
      </c>
      <c r="S5" s="8">
        <v>50</v>
      </c>
      <c r="T5" s="8">
        <v>39</v>
      </c>
      <c r="U5" s="8">
        <v>16</v>
      </c>
    </row>
    <row r="7" spans="1:21">
      <c r="B7" s="23"/>
    </row>
    <row r="8" spans="1:21">
      <c r="U8" s="8"/>
    </row>
    <row r="9" spans="1:21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W23"/>
  <sheetViews>
    <sheetView workbookViewId="0">
      <pane xSplit="1" ySplit="1" topLeftCell="H2" activePane="bottomRight" state="frozen"/>
      <selection pane="bottomRight" activeCell="W17" sqref="W17"/>
      <selection pane="bottomLeft" activeCell="L19" sqref="L19"/>
      <selection pane="topRight" activeCell="L19" sqref="L19"/>
    </sheetView>
  </sheetViews>
  <sheetFormatPr defaultColWidth="9.140625" defaultRowHeight="14.45"/>
  <cols>
    <col min="1" max="1" width="44.5703125" bestFit="1" customWidth="1"/>
    <col min="2" max="10" width="9.140625" customWidth="1"/>
    <col min="11" max="11" width="9.140625" bestFit="1" customWidth="1"/>
    <col min="22" max="22" width="9.140625" style="7" customWidth="1"/>
    <col min="23" max="23" width="9.140625" style="7"/>
  </cols>
  <sheetData>
    <row r="1" spans="1:23">
      <c r="B1">
        <v>2002</v>
      </c>
      <c r="C1">
        <v>2003</v>
      </c>
      <c r="D1">
        <v>2004</v>
      </c>
      <c r="E1">
        <v>2005</v>
      </c>
      <c r="F1">
        <v>2006</v>
      </c>
      <c r="G1">
        <v>2007</v>
      </c>
      <c r="H1">
        <v>2008</v>
      </c>
      <c r="I1">
        <v>2009</v>
      </c>
      <c r="J1">
        <v>2010</v>
      </c>
      <c r="K1">
        <v>2011</v>
      </c>
      <c r="L1">
        <v>2012</v>
      </c>
      <c r="M1">
        <v>2013</v>
      </c>
      <c r="N1">
        <v>2014</v>
      </c>
      <c r="O1">
        <v>2015</v>
      </c>
      <c r="P1">
        <v>2016</v>
      </c>
      <c r="Q1">
        <v>2017</v>
      </c>
      <c r="R1">
        <v>2018</v>
      </c>
      <c r="S1">
        <v>2019</v>
      </c>
      <c r="T1">
        <v>2020</v>
      </c>
      <c r="U1">
        <v>2021</v>
      </c>
      <c r="V1" s="7">
        <v>2022</v>
      </c>
      <c r="W1" s="7">
        <v>2023</v>
      </c>
    </row>
    <row r="2" spans="1:23">
      <c r="A2" s="62" t="s">
        <v>128</v>
      </c>
      <c r="B2" s="13">
        <f>292460+20596+39788</f>
        <v>352844</v>
      </c>
      <c r="C2" s="13">
        <f>350807+24709+40623</f>
        <v>416139</v>
      </c>
      <c r="D2" s="13">
        <f>104237+9421+10629</f>
        <v>124287</v>
      </c>
      <c r="E2" s="13">
        <f>55646+5940+6113</f>
        <v>67699</v>
      </c>
      <c r="F2" s="13">
        <f>25573+13+87+59+7+452+230+2863+7165</f>
        <v>36449</v>
      </c>
      <c r="G2" s="13">
        <f>20630+204+541+146+47+4033+889+1812+10627</f>
        <v>38929</v>
      </c>
      <c r="H2" s="13">
        <f>29118+7728+1522+9655</f>
        <v>48023</v>
      </c>
      <c r="I2" s="13">
        <f>19863+7431+1188+9279</f>
        <v>37761</v>
      </c>
      <c r="J2" s="13">
        <f>15064+8346+879+5034</f>
        <v>29323</v>
      </c>
      <c r="K2" s="13">
        <v>19600</v>
      </c>
      <c r="L2" s="13">
        <v>27600</v>
      </c>
      <c r="M2" s="13">
        <v>34000</v>
      </c>
      <c r="N2" s="13">
        <v>35200</v>
      </c>
      <c r="O2" s="13">
        <v>43100</v>
      </c>
      <c r="P2" s="13">
        <v>45177</v>
      </c>
      <c r="Q2" s="13">
        <v>36937</v>
      </c>
      <c r="R2" s="13">
        <v>35015</v>
      </c>
      <c r="S2" s="13">
        <v>37424</v>
      </c>
      <c r="T2" s="95">
        <v>31147</v>
      </c>
      <c r="U2" s="95">
        <v>27595</v>
      </c>
      <c r="V2" s="95">
        <v>24989</v>
      </c>
      <c r="W2" s="95">
        <v>24277</v>
      </c>
    </row>
    <row r="3" spans="1:23">
      <c r="A3" s="62" t="s">
        <v>129</v>
      </c>
      <c r="B3" s="13">
        <v>0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8000</v>
      </c>
      <c r="P3" s="13">
        <v>42295</v>
      </c>
      <c r="Q3" s="13">
        <v>33900</v>
      </c>
      <c r="R3" s="13">
        <v>1288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</row>
    <row r="4" spans="1:23">
      <c r="A4" s="62" t="s">
        <v>130</v>
      </c>
      <c r="B4" s="13">
        <v>0</v>
      </c>
      <c r="C4" s="13">
        <v>0</v>
      </c>
      <c r="D4" s="13">
        <v>0</v>
      </c>
      <c r="E4" s="13">
        <v>0</v>
      </c>
      <c r="F4" s="13">
        <v>35322</v>
      </c>
      <c r="G4" s="13">
        <v>37254</v>
      </c>
      <c r="H4" s="13">
        <v>39858</v>
      </c>
      <c r="I4" s="13">
        <v>41043</v>
      </c>
      <c r="J4" s="13">
        <v>54708</v>
      </c>
      <c r="K4" s="13">
        <v>58846</v>
      </c>
      <c r="L4" s="13">
        <v>55945</v>
      </c>
      <c r="M4" s="13">
        <v>57811</v>
      </c>
      <c r="N4" s="13">
        <v>55925</v>
      </c>
      <c r="O4" s="13">
        <v>49988</v>
      </c>
      <c r="P4" s="13">
        <v>53327</v>
      </c>
      <c r="Q4" s="13">
        <v>57321</v>
      </c>
      <c r="R4" s="13">
        <v>59422</v>
      </c>
      <c r="S4" s="13">
        <v>60479</v>
      </c>
      <c r="T4" s="95">
        <v>62458</v>
      </c>
      <c r="U4" s="95">
        <v>68038</v>
      </c>
      <c r="V4" s="95">
        <v>64637</v>
      </c>
      <c r="W4" s="95">
        <v>78682</v>
      </c>
    </row>
    <row r="5" spans="1:23">
      <c r="A5" s="62" t="s">
        <v>131</v>
      </c>
      <c r="B5" s="13">
        <f>79682+71029</f>
        <v>150711</v>
      </c>
      <c r="C5" s="13">
        <f>55794+43552</f>
        <v>99346</v>
      </c>
      <c r="D5" s="13">
        <f>48373+37722</f>
        <v>86095</v>
      </c>
      <c r="E5" s="13">
        <f>9120+6489</f>
        <v>15609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3">
      <c r="A6" s="62" t="s">
        <v>132</v>
      </c>
      <c r="B6" s="13">
        <f>6511+1848</f>
        <v>8359</v>
      </c>
      <c r="C6" s="13">
        <f>6857+3009</f>
        <v>9866</v>
      </c>
      <c r="D6" s="13">
        <f>7364+3311</f>
        <v>10675</v>
      </c>
      <c r="E6" s="13">
        <f>7756+4154</f>
        <v>11910</v>
      </c>
      <c r="F6" s="13">
        <f>10641+3798</f>
        <v>14439</v>
      </c>
      <c r="G6" s="13">
        <f>12971+5301</f>
        <v>18272</v>
      </c>
      <c r="H6" s="13">
        <f>13940+6696</f>
        <v>20636</v>
      </c>
      <c r="I6" s="13">
        <f>14901+7689</f>
        <v>22590</v>
      </c>
      <c r="J6" s="13">
        <v>25900</v>
      </c>
      <c r="K6" s="13">
        <v>22000</v>
      </c>
      <c r="L6" s="13">
        <v>23800</v>
      </c>
      <c r="M6" s="13">
        <v>26000</v>
      </c>
      <c r="N6" s="13">
        <v>25800</v>
      </c>
      <c r="O6" s="13">
        <v>9400</v>
      </c>
      <c r="P6" s="13">
        <v>7385</v>
      </c>
      <c r="Q6" s="13">
        <v>8659</v>
      </c>
      <c r="R6" s="13">
        <v>8526</v>
      </c>
      <c r="S6" s="13">
        <v>8921</v>
      </c>
      <c r="T6" s="95">
        <v>9302</v>
      </c>
      <c r="U6" s="95">
        <v>9149</v>
      </c>
      <c r="V6" s="95">
        <v>9462</v>
      </c>
      <c r="W6" s="95">
        <f>4834+5624</f>
        <v>10458</v>
      </c>
    </row>
    <row r="7" spans="1:23">
      <c r="A7" t="s">
        <v>133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2700</v>
      </c>
      <c r="P7" s="13">
        <v>17380</v>
      </c>
      <c r="Q7" s="13">
        <v>17312</v>
      </c>
      <c r="R7" s="13">
        <v>14787</v>
      </c>
      <c r="S7" s="13">
        <v>13784</v>
      </c>
      <c r="T7" s="95">
        <v>11045</v>
      </c>
      <c r="U7" s="95">
        <v>10536</v>
      </c>
      <c r="V7" s="95">
        <v>10156</v>
      </c>
      <c r="W7" s="95">
        <v>10864</v>
      </c>
    </row>
    <row r="8" spans="1:23">
      <c r="A8" s="62" t="s">
        <v>134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3400</v>
      </c>
      <c r="N8" s="13">
        <v>32000</v>
      </c>
      <c r="O8" s="13">
        <v>36800</v>
      </c>
      <c r="P8" s="13">
        <v>39762</v>
      </c>
      <c r="Q8" s="13">
        <v>39636</v>
      </c>
      <c r="R8" s="13">
        <v>38658</v>
      </c>
      <c r="S8" s="13">
        <v>40845</v>
      </c>
      <c r="T8" s="95">
        <v>41626</v>
      </c>
      <c r="U8" s="95">
        <v>29786</v>
      </c>
      <c r="V8" s="95">
        <v>19258</v>
      </c>
      <c r="W8" s="95">
        <v>18733</v>
      </c>
    </row>
    <row r="9" spans="1:23">
      <c r="A9" s="62" t="s">
        <v>135</v>
      </c>
      <c r="B9" s="13">
        <v>0</v>
      </c>
      <c r="C9" s="13">
        <v>48935</v>
      </c>
      <c r="D9" s="13">
        <v>48971</v>
      </c>
      <c r="E9" s="13">
        <v>4799</v>
      </c>
      <c r="F9" s="13">
        <v>17238</v>
      </c>
      <c r="G9" s="13">
        <v>17090</v>
      </c>
      <c r="H9" s="13">
        <v>17317</v>
      </c>
      <c r="I9" s="13">
        <v>17554</v>
      </c>
      <c r="J9" s="13">
        <v>27168</v>
      </c>
      <c r="K9" s="13">
        <v>48172</v>
      </c>
      <c r="L9" s="13">
        <v>47453</v>
      </c>
      <c r="M9" s="13">
        <v>46916</v>
      </c>
      <c r="N9" s="13">
        <v>46820</v>
      </c>
      <c r="O9" s="13">
        <v>38569</v>
      </c>
      <c r="P9" s="13">
        <v>37515</v>
      </c>
      <c r="Q9" s="13">
        <v>32273</v>
      </c>
      <c r="R9" s="13">
        <v>30559</v>
      </c>
      <c r="S9" s="13">
        <v>32159</v>
      </c>
      <c r="T9" s="95">
        <v>33698</v>
      </c>
      <c r="U9" s="95">
        <v>35050</v>
      </c>
      <c r="V9" s="95">
        <v>33839</v>
      </c>
      <c r="W9" s="95">
        <v>42178</v>
      </c>
    </row>
    <row r="10" spans="1:23">
      <c r="A10" s="62" t="s">
        <v>136</v>
      </c>
      <c r="B10" s="13">
        <v>0</v>
      </c>
      <c r="C10" s="13">
        <v>11063</v>
      </c>
      <c r="D10" s="13">
        <v>18219</v>
      </c>
      <c r="E10" s="13">
        <v>16298</v>
      </c>
      <c r="F10" s="13">
        <v>11548</v>
      </c>
      <c r="G10" s="13">
        <v>12335</v>
      </c>
      <c r="H10" s="13">
        <v>15358</v>
      </c>
      <c r="I10" s="13">
        <v>18662</v>
      </c>
      <c r="J10" s="13">
        <v>20267</v>
      </c>
      <c r="K10" s="13">
        <v>20720</v>
      </c>
      <c r="L10" s="13">
        <v>22455</v>
      </c>
      <c r="M10" s="13">
        <v>15898</v>
      </c>
      <c r="N10" s="13">
        <v>12568</v>
      </c>
      <c r="O10" s="13">
        <v>13264</v>
      </c>
      <c r="P10" s="13">
        <v>13576</v>
      </c>
      <c r="Q10" s="13">
        <v>13990</v>
      </c>
      <c r="R10" s="13">
        <v>13967</v>
      </c>
      <c r="S10" s="13">
        <v>13731</v>
      </c>
      <c r="T10" s="95">
        <v>13996</v>
      </c>
      <c r="U10" s="95">
        <v>13398</v>
      </c>
      <c r="V10" s="95">
        <v>11599</v>
      </c>
      <c r="W10" s="95">
        <v>5568</v>
      </c>
    </row>
    <row r="14" spans="1:23">
      <c r="T14" s="55"/>
      <c r="U14" s="55"/>
      <c r="V14" s="95"/>
    </row>
    <row r="15" spans="1:23">
      <c r="T15" s="55"/>
      <c r="U15" s="55"/>
    </row>
    <row r="16" spans="1:23">
      <c r="T16" s="55"/>
      <c r="U16" s="55"/>
      <c r="V16" s="95"/>
    </row>
    <row r="17" spans="1:23">
      <c r="T17" s="55"/>
      <c r="U17" s="55"/>
    </row>
    <row r="18" spans="1:23">
      <c r="T18" s="55"/>
      <c r="U18" s="55"/>
      <c r="V18" s="139">
        <f>SUM(V14:V17)</f>
        <v>0</v>
      </c>
      <c r="W18" s="139">
        <f>SUM(W14:W17)</f>
        <v>0</v>
      </c>
    </row>
    <row r="19" spans="1:23">
      <c r="A19" s="62"/>
      <c r="R19" s="13"/>
      <c r="T19" s="78"/>
      <c r="U19" s="78"/>
    </row>
    <row r="20" spans="1:23">
      <c r="T20" s="55"/>
      <c r="U20" s="55"/>
    </row>
    <row r="21" spans="1:23">
      <c r="T21" s="55"/>
      <c r="U21" s="55"/>
    </row>
    <row r="23" spans="1:23">
      <c r="B23" s="63"/>
      <c r="C23" s="63"/>
      <c r="D23" s="63"/>
      <c r="E23" s="63"/>
      <c r="F23" s="63"/>
      <c r="G23" s="63"/>
      <c r="H23" s="63"/>
      <c r="I23" s="63"/>
      <c r="J23" s="63"/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4B2F-3AFE-4CD9-A672-A2784732B29C}">
  <dimension ref="A1:I6"/>
  <sheetViews>
    <sheetView workbookViewId="0">
      <selection activeCell="G33" sqref="G33"/>
    </sheetView>
  </sheetViews>
  <sheetFormatPr defaultRowHeight="14.45"/>
  <cols>
    <col min="1" max="1" width="42.140625" bestFit="1" customWidth="1"/>
    <col min="9" max="9" width="9.7109375" bestFit="1" customWidth="1"/>
  </cols>
  <sheetData>
    <row r="1" spans="1:9">
      <c r="A1" s="7"/>
      <c r="B1" s="7">
        <v>2016</v>
      </c>
      <c r="C1" s="7">
        <v>2017</v>
      </c>
      <c r="D1" s="7">
        <v>2018</v>
      </c>
      <c r="E1" s="7">
        <v>2019</v>
      </c>
      <c r="F1" s="7">
        <v>2020</v>
      </c>
      <c r="G1" s="7">
        <v>2021</v>
      </c>
      <c r="H1" s="7">
        <v>2022</v>
      </c>
      <c r="I1" s="7">
        <v>2023</v>
      </c>
    </row>
    <row r="2" spans="1:9">
      <c r="A2" s="7" t="s">
        <v>137</v>
      </c>
      <c r="B2" s="54">
        <v>60143</v>
      </c>
      <c r="C2" s="54">
        <v>62876</v>
      </c>
      <c r="D2" s="54">
        <v>64984</v>
      </c>
      <c r="E2" s="54">
        <v>69655</v>
      </c>
      <c r="F2" s="54">
        <v>72034</v>
      </c>
      <c r="G2" s="54">
        <v>78590</v>
      </c>
      <c r="H2" s="54">
        <v>73522</v>
      </c>
      <c r="I2" s="54">
        <v>84552</v>
      </c>
    </row>
    <row r="3" spans="1:9">
      <c r="A3" s="7" t="s">
        <v>138</v>
      </c>
      <c r="B3" s="54">
        <v>53327</v>
      </c>
      <c r="C3" s="54">
        <v>57321</v>
      </c>
      <c r="D3" s="54">
        <v>59422</v>
      </c>
      <c r="E3" s="54">
        <v>60479</v>
      </c>
      <c r="F3" s="54">
        <v>62458</v>
      </c>
      <c r="G3" s="54">
        <v>68038</v>
      </c>
      <c r="H3" s="54">
        <v>64796</v>
      </c>
      <c r="I3" s="54">
        <v>78682</v>
      </c>
    </row>
    <row r="4" spans="1:9">
      <c r="A4" s="7" t="s">
        <v>139</v>
      </c>
      <c r="B4" s="54">
        <v>10785</v>
      </c>
      <c r="C4" s="54">
        <v>11438</v>
      </c>
      <c r="D4" s="54">
        <v>11645</v>
      </c>
      <c r="E4" s="54">
        <v>15646</v>
      </c>
      <c r="F4" s="54">
        <v>20672</v>
      </c>
      <c r="G4" s="54">
        <v>26225</v>
      </c>
      <c r="H4" s="54">
        <v>29839</v>
      </c>
      <c r="I4" s="54">
        <v>29477</v>
      </c>
    </row>
    <row r="5" spans="1:9">
      <c r="A5" s="7" t="s">
        <v>140</v>
      </c>
      <c r="B5" s="54">
        <v>1625</v>
      </c>
      <c r="C5" s="54">
        <v>1996</v>
      </c>
      <c r="D5" s="54">
        <v>1219</v>
      </c>
      <c r="E5" s="54">
        <v>3838</v>
      </c>
      <c r="F5" s="54">
        <v>8062</v>
      </c>
      <c r="G5" s="54">
        <v>12076</v>
      </c>
      <c r="H5" s="54">
        <v>17259</v>
      </c>
      <c r="I5" s="54">
        <v>14482</v>
      </c>
    </row>
    <row r="6" spans="1:9">
      <c r="A6" s="7"/>
      <c r="B6" s="7"/>
      <c r="C6" s="7"/>
      <c r="D6" s="7"/>
      <c r="E6" s="7"/>
      <c r="F6" s="7"/>
      <c r="G6" s="7"/>
      <c r="H6" s="7"/>
      <c r="I6" s="7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S12"/>
  <sheetViews>
    <sheetView workbookViewId="0">
      <pane xSplit="1" ySplit="1" topLeftCell="B2" activePane="bottomRight" state="frozen"/>
      <selection pane="bottomRight" activeCell="S1" sqref="S1:S1048576"/>
      <selection pane="bottomLeft" activeCell="L19" sqref="L19"/>
      <selection pane="topRight" activeCell="L19" sqref="L19"/>
    </sheetView>
  </sheetViews>
  <sheetFormatPr defaultRowHeight="14.45"/>
  <cols>
    <col min="1" max="1" width="52" customWidth="1"/>
    <col min="2" max="14" width="10.85546875" customWidth="1"/>
    <col min="17" max="18" width="8.85546875"/>
    <col min="19" max="19" width="8.7109375" style="7"/>
  </cols>
  <sheetData>
    <row r="1" spans="1:19">
      <c r="A1" t="s">
        <v>141</v>
      </c>
      <c r="B1">
        <v>2006</v>
      </c>
      <c r="C1">
        <v>2007</v>
      </c>
      <c r="D1">
        <v>2008</v>
      </c>
      <c r="E1">
        <v>2009</v>
      </c>
      <c r="F1">
        <v>2010</v>
      </c>
      <c r="G1">
        <v>2011</v>
      </c>
      <c r="H1">
        <v>2012</v>
      </c>
      <c r="I1">
        <v>2013</v>
      </c>
      <c r="J1">
        <v>2014</v>
      </c>
      <c r="K1">
        <v>2015</v>
      </c>
      <c r="L1">
        <v>2016</v>
      </c>
      <c r="M1">
        <v>2017</v>
      </c>
      <c r="N1">
        <v>2018</v>
      </c>
      <c r="O1">
        <v>2019</v>
      </c>
      <c r="P1">
        <v>2020</v>
      </c>
      <c r="Q1">
        <v>2021</v>
      </c>
      <c r="R1">
        <v>2022</v>
      </c>
      <c r="S1" s="7">
        <v>2023</v>
      </c>
    </row>
    <row r="2" spans="1:19">
      <c r="A2" t="s">
        <v>142</v>
      </c>
      <c r="B2" s="13">
        <v>17300</v>
      </c>
      <c r="C2" s="13">
        <v>16600</v>
      </c>
      <c r="D2" s="13">
        <v>16900</v>
      </c>
      <c r="E2" s="13">
        <v>16700</v>
      </c>
      <c r="F2" s="13">
        <v>22900</v>
      </c>
      <c r="G2" s="13">
        <v>25000</v>
      </c>
      <c r="H2" s="13">
        <v>24100</v>
      </c>
      <c r="I2" s="13">
        <v>24600</v>
      </c>
      <c r="J2" s="8">
        <v>23800</v>
      </c>
      <c r="K2" s="8">
        <v>17500</v>
      </c>
      <c r="L2" s="8">
        <v>17200</v>
      </c>
      <c r="M2" s="8">
        <v>18400</v>
      </c>
      <c r="N2" s="8">
        <v>19300</v>
      </c>
      <c r="O2" s="8">
        <v>19500</v>
      </c>
      <c r="P2" s="8">
        <v>19800</v>
      </c>
      <c r="Q2" s="8">
        <v>22100</v>
      </c>
      <c r="R2" s="8">
        <v>21000</v>
      </c>
      <c r="S2" s="8">
        <v>23900</v>
      </c>
    </row>
    <row r="3" spans="1:19">
      <c r="A3" t="s">
        <v>143</v>
      </c>
      <c r="B3" s="13">
        <v>3800</v>
      </c>
      <c r="C3" s="13">
        <v>4400</v>
      </c>
      <c r="D3" s="13">
        <v>4900</v>
      </c>
      <c r="E3" s="13">
        <v>5600</v>
      </c>
      <c r="F3" s="13">
        <v>7600</v>
      </c>
      <c r="G3" s="13">
        <v>7500</v>
      </c>
      <c r="H3" s="13">
        <v>6700</v>
      </c>
      <c r="I3" s="13">
        <v>7500</v>
      </c>
      <c r="J3" s="8">
        <v>7800</v>
      </c>
      <c r="K3" s="8">
        <v>8300</v>
      </c>
      <c r="L3" s="8">
        <v>9300</v>
      </c>
      <c r="M3" s="8">
        <v>10500</v>
      </c>
      <c r="N3" s="8">
        <v>11300</v>
      </c>
      <c r="O3" s="8">
        <v>11600</v>
      </c>
      <c r="P3" s="8">
        <v>12200</v>
      </c>
      <c r="Q3" s="8">
        <v>13600</v>
      </c>
      <c r="R3" s="8">
        <v>13600</v>
      </c>
      <c r="S3" s="8">
        <v>15000</v>
      </c>
    </row>
    <row r="4" spans="1:19">
      <c r="A4" t="s">
        <v>144</v>
      </c>
      <c r="B4" s="13">
        <v>8900</v>
      </c>
      <c r="C4" s="13">
        <v>10500</v>
      </c>
      <c r="D4" s="13">
        <v>11500</v>
      </c>
      <c r="E4" s="13">
        <v>13800</v>
      </c>
      <c r="F4" s="13">
        <v>16700</v>
      </c>
      <c r="G4" s="13">
        <v>17400</v>
      </c>
      <c r="H4" s="13">
        <v>16200</v>
      </c>
      <c r="I4" s="13">
        <v>16700</v>
      </c>
      <c r="J4" s="8">
        <v>15700</v>
      </c>
      <c r="K4" s="8">
        <v>15700</v>
      </c>
      <c r="L4" s="8">
        <v>17300</v>
      </c>
      <c r="M4" s="8">
        <v>18400</v>
      </c>
      <c r="N4" s="8">
        <v>18800</v>
      </c>
      <c r="O4" s="8">
        <v>19100</v>
      </c>
      <c r="P4" s="8">
        <v>19800</v>
      </c>
      <c r="Q4" s="8">
        <v>21500</v>
      </c>
      <c r="R4" s="8">
        <v>20600</v>
      </c>
      <c r="S4" s="8">
        <v>20400</v>
      </c>
    </row>
    <row r="5" spans="1:19">
      <c r="A5" t="s">
        <v>145</v>
      </c>
      <c r="B5" s="13">
        <v>5300</v>
      </c>
      <c r="C5" s="13">
        <v>5800</v>
      </c>
      <c r="D5" s="13">
        <v>6500</v>
      </c>
      <c r="E5" s="13">
        <v>4900</v>
      </c>
      <c r="F5" s="13">
        <v>7400</v>
      </c>
      <c r="G5" s="13">
        <v>8900</v>
      </c>
      <c r="H5" s="13">
        <v>8900</v>
      </c>
      <c r="I5" s="13">
        <v>9000</v>
      </c>
      <c r="J5" s="8">
        <v>8600</v>
      </c>
      <c r="K5" s="8">
        <v>8500</v>
      </c>
      <c r="L5" s="8">
        <v>9500</v>
      </c>
      <c r="M5" s="8">
        <v>10000</v>
      </c>
      <c r="N5" s="8">
        <v>10000</v>
      </c>
      <c r="O5" s="8">
        <v>10300</v>
      </c>
      <c r="P5" s="8">
        <v>10600</v>
      </c>
      <c r="Q5" s="8">
        <v>10800</v>
      </c>
      <c r="R5" s="8">
        <v>9400</v>
      </c>
      <c r="S5" s="8">
        <v>10100</v>
      </c>
    </row>
    <row r="9" spans="1:19">
      <c r="P9" s="13"/>
    </row>
    <row r="10" spans="1:19">
      <c r="P10" s="75"/>
    </row>
    <row r="11" spans="1:19">
      <c r="P11" s="13"/>
    </row>
    <row r="12" spans="1:19">
      <c r="P12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O20"/>
  <sheetViews>
    <sheetView workbookViewId="0">
      <pane xSplit="1" ySplit="1" topLeftCell="B2" activePane="bottomRight" state="frozen"/>
      <selection pane="bottomRight" activeCell="F12" sqref="F12"/>
      <selection pane="bottomLeft" activeCell="L19" sqref="L19"/>
      <selection pane="topRight" activeCell="L19" sqref="L19"/>
    </sheetView>
  </sheetViews>
  <sheetFormatPr defaultRowHeight="14.45"/>
  <cols>
    <col min="1" max="1" width="63.42578125" customWidth="1"/>
    <col min="2" max="10" width="13.5703125" customWidth="1"/>
    <col min="11" max="11" width="12.42578125" customWidth="1"/>
    <col min="14" max="14" width="8.7109375" customWidth="1"/>
    <col min="15" max="15" width="8.7109375" style="7"/>
  </cols>
  <sheetData>
    <row r="1" spans="1:15">
      <c r="A1" t="s">
        <v>146</v>
      </c>
      <c r="B1">
        <v>2010</v>
      </c>
      <c r="C1">
        <v>2011</v>
      </c>
      <c r="D1">
        <v>2012</v>
      </c>
      <c r="E1">
        <v>2013</v>
      </c>
      <c r="F1">
        <v>2014</v>
      </c>
      <c r="G1">
        <v>2015</v>
      </c>
      <c r="H1">
        <v>2016</v>
      </c>
      <c r="I1">
        <v>2017</v>
      </c>
      <c r="J1">
        <v>2018</v>
      </c>
      <c r="K1">
        <v>2019</v>
      </c>
      <c r="L1">
        <v>2020</v>
      </c>
      <c r="M1">
        <v>2021</v>
      </c>
      <c r="N1">
        <v>2022</v>
      </c>
      <c r="O1" s="7">
        <v>2023</v>
      </c>
    </row>
    <row r="2" spans="1:15">
      <c r="A2" t="s">
        <v>142</v>
      </c>
      <c r="B2" s="13">
        <v>7000</v>
      </c>
      <c r="C2" s="13">
        <v>8500</v>
      </c>
      <c r="D2" s="13">
        <v>9600</v>
      </c>
      <c r="E2" s="13">
        <v>10700</v>
      </c>
      <c r="F2" s="13">
        <v>11600</v>
      </c>
      <c r="G2" s="13">
        <v>7800</v>
      </c>
      <c r="H2" s="13">
        <v>4100</v>
      </c>
      <c r="I2" s="13">
        <v>6000</v>
      </c>
      <c r="J2" s="13">
        <v>5400</v>
      </c>
      <c r="K2" s="8">
        <v>5400</v>
      </c>
      <c r="L2" s="8">
        <v>5200</v>
      </c>
      <c r="M2" s="8">
        <v>4600</v>
      </c>
      <c r="N2" s="8">
        <v>5028</v>
      </c>
      <c r="O2" s="8">
        <v>5624</v>
      </c>
    </row>
    <row r="3" spans="1:15">
      <c r="A3" t="s">
        <v>147</v>
      </c>
      <c r="B3" s="13">
        <v>30</v>
      </c>
      <c r="C3" s="13">
        <v>20</v>
      </c>
      <c r="D3" s="13">
        <v>30</v>
      </c>
      <c r="E3" s="13">
        <v>100</v>
      </c>
      <c r="F3" s="13">
        <v>0</v>
      </c>
      <c r="G3" s="62">
        <v>0</v>
      </c>
      <c r="H3" s="62">
        <v>0</v>
      </c>
      <c r="I3" s="62">
        <v>0</v>
      </c>
      <c r="J3" s="62">
        <v>0</v>
      </c>
      <c r="K3" s="62">
        <v>0</v>
      </c>
      <c r="L3" s="62">
        <v>0</v>
      </c>
      <c r="M3" s="62">
        <v>0</v>
      </c>
      <c r="N3" s="62">
        <v>0</v>
      </c>
      <c r="O3" s="62">
        <v>0</v>
      </c>
    </row>
    <row r="4" spans="1:15">
      <c r="A4" t="s">
        <v>148</v>
      </c>
      <c r="B4" s="13">
        <v>2800</v>
      </c>
      <c r="C4" s="13">
        <v>5600</v>
      </c>
      <c r="D4" s="13">
        <v>5500</v>
      </c>
      <c r="E4" s="13">
        <v>5800</v>
      </c>
      <c r="F4" s="13">
        <v>5300</v>
      </c>
      <c r="G4" s="62">
        <v>0</v>
      </c>
      <c r="H4" s="62">
        <v>0</v>
      </c>
      <c r="I4" s="62">
        <v>0</v>
      </c>
      <c r="J4" s="62">
        <v>0</v>
      </c>
      <c r="K4" s="62">
        <v>0</v>
      </c>
      <c r="L4" s="62">
        <v>0</v>
      </c>
      <c r="M4" s="62">
        <v>0</v>
      </c>
      <c r="N4" s="62">
        <v>0</v>
      </c>
      <c r="O4" s="62">
        <v>0</v>
      </c>
    </row>
    <row r="5" spans="1:15">
      <c r="A5" t="s">
        <v>149</v>
      </c>
      <c r="B5" s="13">
        <v>6100</v>
      </c>
      <c r="C5" s="13">
        <v>6600</v>
      </c>
      <c r="D5" s="13">
        <v>7400</v>
      </c>
      <c r="E5" s="13">
        <v>8100</v>
      </c>
      <c r="F5" s="13">
        <v>7900</v>
      </c>
      <c r="G5" s="62">
        <v>0</v>
      </c>
      <c r="H5" s="62">
        <v>0</v>
      </c>
      <c r="I5" s="62">
        <v>0</v>
      </c>
      <c r="J5" s="62">
        <v>0</v>
      </c>
      <c r="K5" s="62">
        <v>0</v>
      </c>
      <c r="L5" s="62">
        <v>0</v>
      </c>
      <c r="M5" s="62">
        <v>0</v>
      </c>
      <c r="N5" s="62">
        <v>0</v>
      </c>
      <c r="O5" s="62">
        <v>0</v>
      </c>
    </row>
    <row r="6" spans="1:15" ht="15.75" customHeight="1">
      <c r="A6" t="s">
        <v>150</v>
      </c>
      <c r="B6" s="13">
        <v>1500</v>
      </c>
      <c r="C6" s="13">
        <v>1300</v>
      </c>
      <c r="D6" s="13">
        <v>1300</v>
      </c>
      <c r="E6" s="13">
        <v>1300</v>
      </c>
      <c r="F6" s="13">
        <v>1000</v>
      </c>
      <c r="G6" s="62">
        <v>0</v>
      </c>
      <c r="H6" s="62">
        <v>0</v>
      </c>
      <c r="I6" s="62">
        <v>0</v>
      </c>
      <c r="J6" s="62">
        <v>0</v>
      </c>
      <c r="K6" s="62">
        <v>0</v>
      </c>
      <c r="L6" s="62">
        <v>0</v>
      </c>
      <c r="M6" s="62">
        <v>0</v>
      </c>
      <c r="N6" s="62">
        <v>0</v>
      </c>
      <c r="O6" s="62">
        <v>0</v>
      </c>
    </row>
    <row r="7" spans="1:15" s="9" customFormat="1" ht="15.75" customHeight="1">
      <c r="A7" s="7" t="s">
        <v>133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8">
        <v>2700</v>
      </c>
      <c r="H7" s="8">
        <v>17380</v>
      </c>
      <c r="I7" s="8">
        <v>17312</v>
      </c>
      <c r="J7" s="8">
        <v>14787</v>
      </c>
      <c r="K7" s="8">
        <v>13784</v>
      </c>
      <c r="L7" s="8">
        <v>11045</v>
      </c>
      <c r="M7" s="8">
        <v>10536</v>
      </c>
      <c r="N7" s="8">
        <v>10156</v>
      </c>
      <c r="O7" s="8">
        <v>10864</v>
      </c>
    </row>
    <row r="8" spans="1:15" s="9" customFormat="1" ht="15.75" customHeight="1">
      <c r="A8" s="7" t="s">
        <v>151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8">
        <v>1303</v>
      </c>
      <c r="H8" s="8">
        <v>2265</v>
      </c>
      <c r="I8" s="8">
        <v>2797</v>
      </c>
      <c r="J8" s="8">
        <v>3131</v>
      </c>
      <c r="K8" s="8">
        <v>3527</v>
      </c>
      <c r="L8" s="8">
        <v>4119</v>
      </c>
      <c r="M8" s="8">
        <v>4331</v>
      </c>
      <c r="N8" s="8">
        <v>4434</v>
      </c>
      <c r="O8" s="8">
        <v>4834</v>
      </c>
    </row>
    <row r="12" spans="1:15">
      <c r="L12" s="13"/>
    </row>
    <row r="17" spans="12:14">
      <c r="L17" s="13"/>
    </row>
    <row r="18" spans="12:14">
      <c r="L18" s="13"/>
    </row>
    <row r="19" spans="12:14">
      <c r="M19" s="13"/>
      <c r="N19" s="13"/>
    </row>
    <row r="20" spans="12:14">
      <c r="M20" s="13"/>
      <c r="N20" s="13"/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S13"/>
  <sheetViews>
    <sheetView workbookViewId="0">
      <pane xSplit="1" topLeftCell="B1" activePane="topRight" state="frozen"/>
      <selection pane="topRight" activeCell="S1" sqref="S1:S1048576"/>
      <selection activeCell="L19" sqref="L19"/>
    </sheetView>
  </sheetViews>
  <sheetFormatPr defaultRowHeight="14.45"/>
  <cols>
    <col min="1" max="1" width="43.5703125" customWidth="1"/>
    <col min="2" max="14" width="11.5703125" customWidth="1"/>
    <col min="15" max="15" width="10.140625" customWidth="1"/>
    <col min="18" max="18" width="8.85546875"/>
    <col min="19" max="19" width="8.7109375" style="7"/>
  </cols>
  <sheetData>
    <row r="1" spans="1:19">
      <c r="A1" t="s">
        <v>152</v>
      </c>
      <c r="B1">
        <v>2006</v>
      </c>
      <c r="C1">
        <v>2007</v>
      </c>
      <c r="D1">
        <v>2008</v>
      </c>
      <c r="E1">
        <v>2009</v>
      </c>
      <c r="F1">
        <v>2010</v>
      </c>
      <c r="G1">
        <v>2011</v>
      </c>
      <c r="H1">
        <v>2012</v>
      </c>
      <c r="I1">
        <v>2013</v>
      </c>
      <c r="J1">
        <v>2014</v>
      </c>
      <c r="K1">
        <v>2015</v>
      </c>
      <c r="L1">
        <v>2016</v>
      </c>
      <c r="M1">
        <v>2017</v>
      </c>
      <c r="N1">
        <v>2018</v>
      </c>
      <c r="O1">
        <v>2019</v>
      </c>
      <c r="P1">
        <v>2020</v>
      </c>
      <c r="Q1">
        <v>2021</v>
      </c>
      <c r="R1">
        <v>2022</v>
      </c>
      <c r="S1" s="7">
        <v>2023</v>
      </c>
    </row>
    <row r="2" spans="1:19">
      <c r="A2" t="s">
        <v>153</v>
      </c>
      <c r="B2" s="13">
        <v>1200</v>
      </c>
      <c r="C2" s="13">
        <v>1500</v>
      </c>
      <c r="D2" s="13">
        <v>1600</v>
      </c>
      <c r="E2" s="13">
        <v>3100</v>
      </c>
      <c r="F2" s="13">
        <v>2400</v>
      </c>
      <c r="G2" s="13">
        <v>2900</v>
      </c>
      <c r="H2" s="13">
        <v>2600</v>
      </c>
      <c r="I2" s="13">
        <v>3400</v>
      </c>
      <c r="J2" s="8">
        <v>6000</v>
      </c>
      <c r="K2" s="13">
        <v>3500</v>
      </c>
      <c r="L2" s="13">
        <v>2300</v>
      </c>
      <c r="M2" s="13">
        <v>2600</v>
      </c>
      <c r="N2" s="8">
        <v>2500</v>
      </c>
      <c r="O2" s="8">
        <v>3000</v>
      </c>
      <c r="P2" s="8">
        <v>2400</v>
      </c>
      <c r="Q2" s="8">
        <v>1600</v>
      </c>
      <c r="R2" s="8">
        <v>1500</v>
      </c>
      <c r="S2" s="8">
        <v>1100</v>
      </c>
    </row>
    <row r="3" spans="1:19">
      <c r="A3" t="s">
        <v>154</v>
      </c>
      <c r="B3" s="13">
        <v>620</v>
      </c>
      <c r="C3" s="13">
        <v>890</v>
      </c>
      <c r="D3" s="13">
        <v>460</v>
      </c>
      <c r="E3" s="13">
        <v>150</v>
      </c>
      <c r="F3" s="13">
        <v>150</v>
      </c>
      <c r="G3" s="13">
        <v>170</v>
      </c>
      <c r="H3" s="13">
        <v>250</v>
      </c>
      <c r="I3" s="13">
        <v>300</v>
      </c>
      <c r="J3" s="8">
        <v>300</v>
      </c>
      <c r="K3" s="13">
        <v>100</v>
      </c>
      <c r="L3" s="13">
        <v>100</v>
      </c>
      <c r="M3" s="13">
        <v>100</v>
      </c>
      <c r="N3" s="8">
        <v>30</v>
      </c>
      <c r="O3" s="8">
        <v>40</v>
      </c>
      <c r="P3" s="8">
        <v>40</v>
      </c>
      <c r="Q3" s="8">
        <v>50</v>
      </c>
      <c r="R3" s="8">
        <v>50</v>
      </c>
      <c r="S3" s="8">
        <v>40</v>
      </c>
    </row>
    <row r="4" spans="1:19">
      <c r="A4" t="s">
        <v>155</v>
      </c>
      <c r="B4" s="13">
        <v>12300</v>
      </c>
      <c r="C4" s="13">
        <v>11100</v>
      </c>
      <c r="D4" s="13">
        <v>9100</v>
      </c>
      <c r="E4" s="13">
        <v>6600</v>
      </c>
      <c r="F4" s="13">
        <v>5000</v>
      </c>
      <c r="G4" s="13">
        <v>4600</v>
      </c>
      <c r="H4" s="13">
        <v>4200</v>
      </c>
      <c r="I4" s="13">
        <v>5300</v>
      </c>
      <c r="J4" s="8">
        <v>9200</v>
      </c>
      <c r="K4" s="13">
        <v>7400</v>
      </c>
      <c r="L4" s="13">
        <v>5100</v>
      </c>
      <c r="M4" s="13">
        <v>8600</v>
      </c>
      <c r="N4" s="8">
        <v>5700</v>
      </c>
      <c r="O4" s="8">
        <v>6600</v>
      </c>
      <c r="P4" s="8">
        <v>4900</v>
      </c>
      <c r="Q4" s="8">
        <v>6500</v>
      </c>
      <c r="R4" s="8">
        <v>7100</v>
      </c>
      <c r="S4" s="8">
        <v>4400</v>
      </c>
    </row>
    <row r="5" spans="1:19">
      <c r="A5" t="s">
        <v>156</v>
      </c>
      <c r="B5" s="13">
        <v>18900</v>
      </c>
      <c r="C5" s="13">
        <v>20400</v>
      </c>
      <c r="D5" s="13">
        <v>20800</v>
      </c>
      <c r="E5" s="13">
        <v>22300</v>
      </c>
      <c r="F5" s="13">
        <v>26100</v>
      </c>
      <c r="G5" s="13">
        <v>37300</v>
      </c>
      <c r="H5" s="13">
        <v>34900</v>
      </c>
      <c r="I5" s="13">
        <v>37900</v>
      </c>
      <c r="J5" s="8">
        <v>50000</v>
      </c>
      <c r="K5" s="13">
        <v>32300</v>
      </c>
      <c r="L5" s="13">
        <v>17200</v>
      </c>
      <c r="M5" s="13">
        <v>12700</v>
      </c>
      <c r="N5" s="8">
        <v>4900</v>
      </c>
      <c r="O5" s="8">
        <v>4800</v>
      </c>
      <c r="P5" s="8">
        <v>3700</v>
      </c>
      <c r="Q5" s="8">
        <v>2150</v>
      </c>
      <c r="R5" s="8">
        <v>1700</v>
      </c>
      <c r="S5" s="8">
        <v>1100</v>
      </c>
    </row>
    <row r="13" spans="1:19" ht="15" customHeight="1">
      <c r="A13" s="5"/>
      <c r="B13" s="1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S12"/>
  <sheetViews>
    <sheetView workbookViewId="0">
      <pane xSplit="1" topLeftCell="B1" activePane="topRight" state="frozen"/>
      <selection pane="topRight" activeCell="D21" sqref="D21"/>
      <selection activeCell="L19" sqref="L19"/>
    </sheetView>
  </sheetViews>
  <sheetFormatPr defaultRowHeight="14.45"/>
  <cols>
    <col min="1" max="1" width="44.42578125" customWidth="1"/>
    <col min="18" max="18" width="8.85546875"/>
    <col min="19" max="19" width="8.7109375" style="7"/>
  </cols>
  <sheetData>
    <row r="1" spans="1:19">
      <c r="A1" s="7" t="s">
        <v>157</v>
      </c>
      <c r="B1">
        <v>2006</v>
      </c>
      <c r="C1">
        <v>2007</v>
      </c>
      <c r="D1">
        <v>2008</v>
      </c>
      <c r="E1">
        <v>2009</v>
      </c>
      <c r="F1">
        <v>2010</v>
      </c>
      <c r="G1">
        <v>2011</v>
      </c>
      <c r="H1">
        <v>2012</v>
      </c>
      <c r="I1">
        <v>2013</v>
      </c>
      <c r="J1">
        <v>2014</v>
      </c>
      <c r="K1">
        <v>2015</v>
      </c>
      <c r="L1">
        <v>2016</v>
      </c>
      <c r="M1">
        <v>2017</v>
      </c>
      <c r="N1">
        <v>2018</v>
      </c>
      <c r="O1">
        <v>2019</v>
      </c>
      <c r="P1">
        <v>2020</v>
      </c>
      <c r="Q1">
        <v>2021</v>
      </c>
      <c r="R1">
        <v>2022</v>
      </c>
      <c r="S1" s="7">
        <v>2023</v>
      </c>
    </row>
    <row r="2" spans="1:19">
      <c r="A2" t="s">
        <v>158</v>
      </c>
      <c r="B2" s="13">
        <v>25300</v>
      </c>
      <c r="C2" s="13">
        <v>12700</v>
      </c>
      <c r="D2" s="13">
        <v>6400</v>
      </c>
      <c r="E2" s="13">
        <v>2400</v>
      </c>
      <c r="F2" s="13">
        <v>1700</v>
      </c>
      <c r="G2" s="13">
        <v>2000</v>
      </c>
      <c r="H2" s="13">
        <v>3800</v>
      </c>
      <c r="I2" s="13">
        <v>3500</v>
      </c>
      <c r="J2" s="13">
        <v>4200</v>
      </c>
      <c r="K2" s="13">
        <v>4400</v>
      </c>
      <c r="L2" s="13">
        <v>3200</v>
      </c>
      <c r="M2" s="13">
        <v>3400</v>
      </c>
      <c r="N2" s="13">
        <v>2500</v>
      </c>
      <c r="O2" s="8">
        <v>1300</v>
      </c>
      <c r="P2" s="8">
        <v>700</v>
      </c>
      <c r="Q2" s="8">
        <v>1000</v>
      </c>
      <c r="R2" s="8">
        <v>1100</v>
      </c>
      <c r="S2" s="8">
        <v>700</v>
      </c>
    </row>
    <row r="3" spans="1:19">
      <c r="A3" t="s">
        <v>155</v>
      </c>
      <c r="B3" s="13">
        <v>51600</v>
      </c>
      <c r="C3" s="13">
        <v>39500</v>
      </c>
      <c r="D3" s="13">
        <v>32500</v>
      </c>
      <c r="E3" s="13">
        <v>19500</v>
      </c>
      <c r="F3" s="13">
        <v>19600</v>
      </c>
      <c r="G3" s="13">
        <v>18600</v>
      </c>
      <c r="H3" s="13">
        <v>23400</v>
      </c>
      <c r="I3" s="13">
        <v>31200</v>
      </c>
      <c r="J3" s="13">
        <v>51500</v>
      </c>
      <c r="K3" s="13">
        <v>45900</v>
      </c>
      <c r="L3" s="13">
        <v>34700</v>
      </c>
      <c r="M3" s="13">
        <v>38300</v>
      </c>
      <c r="N3" s="13">
        <v>69200</v>
      </c>
      <c r="O3" s="8">
        <v>62400</v>
      </c>
      <c r="P3" s="8">
        <v>14700</v>
      </c>
      <c r="Q3" s="8">
        <v>54600</v>
      </c>
      <c r="R3" s="8">
        <v>36400</v>
      </c>
      <c r="S3" s="8">
        <v>20900</v>
      </c>
    </row>
    <row r="4" spans="1:19">
      <c r="A4" t="s">
        <v>159</v>
      </c>
      <c r="B4" s="13">
        <v>66600</v>
      </c>
      <c r="C4" s="13">
        <v>44100</v>
      </c>
      <c r="D4" s="13">
        <v>36800</v>
      </c>
      <c r="E4" s="13">
        <v>45500</v>
      </c>
      <c r="F4" s="13">
        <v>46500</v>
      </c>
      <c r="G4" s="13">
        <v>48400</v>
      </c>
      <c r="H4" s="13">
        <v>62500</v>
      </c>
      <c r="I4" s="13">
        <v>90300</v>
      </c>
      <c r="J4" s="13">
        <v>97400</v>
      </c>
      <c r="K4" s="13">
        <v>86100</v>
      </c>
      <c r="L4" s="13">
        <v>64500</v>
      </c>
      <c r="M4" s="13">
        <v>60800</v>
      </c>
      <c r="N4" s="13">
        <v>47200</v>
      </c>
      <c r="O4" s="8">
        <v>38700</v>
      </c>
      <c r="P4" s="8">
        <v>29700</v>
      </c>
      <c r="Q4" s="8">
        <v>40800</v>
      </c>
      <c r="R4" s="8">
        <v>42200</v>
      </c>
      <c r="S4" s="8">
        <v>37100</v>
      </c>
    </row>
    <row r="12" spans="1:19" ht="15" customHeight="1">
      <c r="A12" s="5"/>
      <c r="B12" s="17"/>
      <c r="C12" s="1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R42"/>
  <sheetViews>
    <sheetView tabSelected="1" workbookViewId="0">
      <pane xSplit="1" topLeftCell="Z15" activePane="topRight" state="frozen"/>
      <selection pane="topRight" activeCell="Z16" sqref="Z16"/>
      <selection activeCell="L19" sqref="L19"/>
    </sheetView>
  </sheetViews>
  <sheetFormatPr defaultRowHeight="14.45"/>
  <cols>
    <col min="1" max="1" width="60.42578125" customWidth="1"/>
    <col min="2" max="13" width="11.42578125" customWidth="1"/>
    <col min="17" max="18" width="8.7109375" style="7"/>
  </cols>
  <sheetData>
    <row r="1" spans="1:18">
      <c r="A1" t="s">
        <v>160</v>
      </c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  <c r="H1">
        <v>2013</v>
      </c>
      <c r="I1">
        <v>2014</v>
      </c>
      <c r="J1">
        <v>2015</v>
      </c>
      <c r="K1">
        <v>2016</v>
      </c>
      <c r="L1">
        <v>2017</v>
      </c>
      <c r="M1">
        <v>2018</v>
      </c>
      <c r="N1">
        <v>2019</v>
      </c>
      <c r="O1">
        <v>2020</v>
      </c>
      <c r="P1">
        <v>2021</v>
      </c>
      <c r="Q1" s="7">
        <v>2022</v>
      </c>
      <c r="R1" s="7">
        <v>2023</v>
      </c>
    </row>
    <row r="2" spans="1:18" s="9" customFormat="1">
      <c r="A2" s="35" t="s">
        <v>161</v>
      </c>
      <c r="B2" s="36">
        <v>12280</v>
      </c>
      <c r="C2" s="36">
        <v>9394</v>
      </c>
      <c r="D2" s="36">
        <v>4389</v>
      </c>
      <c r="E2" s="36">
        <v>8512</v>
      </c>
      <c r="F2" s="36">
        <v>10293</v>
      </c>
      <c r="G2" s="36">
        <v>7597</v>
      </c>
      <c r="H2" s="36">
        <v>7425</v>
      </c>
      <c r="I2" s="36">
        <v>11993</v>
      </c>
      <c r="J2" s="36">
        <v>13391</v>
      </c>
      <c r="K2" s="36">
        <v>13836</v>
      </c>
      <c r="L2" s="89">
        <v>15567</v>
      </c>
      <c r="M2" s="89">
        <v>17021</v>
      </c>
      <c r="N2" s="89">
        <v>12398</v>
      </c>
      <c r="O2" s="89">
        <v>8851</v>
      </c>
      <c r="P2" s="89">
        <v>12306</v>
      </c>
      <c r="Q2" s="89">
        <v>11862</v>
      </c>
      <c r="R2" s="89">
        <v>5770</v>
      </c>
    </row>
    <row r="3" spans="1:18" s="9" customFormat="1">
      <c r="A3" s="35" t="s">
        <v>162</v>
      </c>
      <c r="B3" s="36">
        <v>24767</v>
      </c>
      <c r="C3" s="36">
        <v>23675</v>
      </c>
      <c r="D3" s="36">
        <v>26134</v>
      </c>
      <c r="E3" s="36">
        <v>41048</v>
      </c>
      <c r="F3" s="36">
        <v>35485</v>
      </c>
      <c r="G3" s="36">
        <v>36131</v>
      </c>
      <c r="H3" s="36">
        <v>41839</v>
      </c>
      <c r="I3" s="36">
        <v>53374</v>
      </c>
      <c r="J3" s="36">
        <v>55214</v>
      </c>
      <c r="K3" s="36">
        <v>46688</v>
      </c>
      <c r="L3" s="89">
        <v>46113</v>
      </c>
      <c r="M3" s="89">
        <v>41569</v>
      </c>
      <c r="N3" s="89">
        <v>38357</v>
      </c>
      <c r="O3" s="89">
        <v>38787</v>
      </c>
      <c r="P3" s="89">
        <v>44510</v>
      </c>
      <c r="Q3" s="89">
        <v>32855</v>
      </c>
      <c r="R3" s="89">
        <v>26370</v>
      </c>
    </row>
    <row r="4" spans="1:18" s="9" customFormat="1" ht="15.75" customHeight="1">
      <c r="A4" s="30" t="s">
        <v>163</v>
      </c>
      <c r="B4" s="36">
        <v>16047</v>
      </c>
      <c r="C4" s="36">
        <v>9769</v>
      </c>
      <c r="D4" s="36">
        <v>5099</v>
      </c>
      <c r="E4" s="36">
        <v>15916</v>
      </c>
      <c r="F4" s="36">
        <v>15207</v>
      </c>
      <c r="G4" s="36">
        <v>10196</v>
      </c>
      <c r="H4" s="36">
        <v>10798</v>
      </c>
      <c r="I4" s="36">
        <v>16714</v>
      </c>
      <c r="J4" s="36">
        <v>14855</v>
      </c>
      <c r="K4" s="36">
        <v>13248</v>
      </c>
      <c r="L4" s="89">
        <v>13569</v>
      </c>
      <c r="M4" s="89">
        <v>12041</v>
      </c>
      <c r="N4" s="89">
        <v>8364</v>
      </c>
      <c r="O4" s="89">
        <v>7117</v>
      </c>
      <c r="P4" s="89">
        <v>9962</v>
      </c>
      <c r="Q4" s="89">
        <v>7518</v>
      </c>
      <c r="R4" s="89">
        <v>3511</v>
      </c>
    </row>
    <row r="5" spans="1:18">
      <c r="A5" s="35" t="s">
        <v>164</v>
      </c>
      <c r="B5" s="36">
        <v>125228</v>
      </c>
      <c r="C5" s="36">
        <v>106345</v>
      </c>
      <c r="D5" s="36">
        <v>138573</v>
      </c>
      <c r="E5" s="36">
        <v>192841</v>
      </c>
      <c r="F5" s="36">
        <v>168519</v>
      </c>
      <c r="G5" s="36">
        <v>172804</v>
      </c>
      <c r="H5" s="36">
        <v>201894</v>
      </c>
      <c r="I5" s="36">
        <v>228916</v>
      </c>
      <c r="J5" s="36">
        <v>201328</v>
      </c>
      <c r="K5" s="36">
        <v>163617</v>
      </c>
      <c r="L5" s="89">
        <v>148133</v>
      </c>
      <c r="M5" s="89">
        <v>121845</v>
      </c>
      <c r="N5" s="89">
        <v>112566</v>
      </c>
      <c r="O5" s="89">
        <v>136037</v>
      </c>
      <c r="P5" s="89">
        <v>131442</v>
      </c>
      <c r="Q5" s="89">
        <v>85229</v>
      </c>
      <c r="R5" s="89">
        <v>74686</v>
      </c>
    </row>
    <row r="6" spans="1:18">
      <c r="A6" t="s">
        <v>165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8">
        <v>96000</v>
      </c>
      <c r="M6" s="8">
        <v>72800</v>
      </c>
      <c r="N6" s="8">
        <v>57800</v>
      </c>
      <c r="O6" s="89">
        <v>62800</v>
      </c>
      <c r="P6" s="89">
        <v>54500</v>
      </c>
      <c r="Q6" s="89">
        <v>38500</v>
      </c>
      <c r="R6" s="89">
        <v>37942</v>
      </c>
    </row>
    <row r="7" spans="1:18" s="9" customFormat="1">
      <c r="A7" s="35" t="s">
        <v>166</v>
      </c>
      <c r="B7" s="33">
        <v>192000</v>
      </c>
      <c r="C7" s="33">
        <v>170800</v>
      </c>
      <c r="D7" s="33">
        <v>269900</v>
      </c>
      <c r="E7" s="33">
        <v>263700</v>
      </c>
      <c r="F7" s="33">
        <v>269900</v>
      </c>
      <c r="G7" s="33">
        <v>340200</v>
      </c>
      <c r="H7" s="33">
        <v>437700</v>
      </c>
      <c r="I7" s="8">
        <v>440800</v>
      </c>
      <c r="J7" s="8">
        <v>445900</v>
      </c>
      <c r="K7" s="8">
        <v>412000</v>
      </c>
      <c r="L7" s="8">
        <v>330000</v>
      </c>
      <c r="M7" s="8">
        <v>262749</v>
      </c>
      <c r="N7" s="89">
        <v>223453</v>
      </c>
      <c r="O7" s="8">
        <v>285660</v>
      </c>
      <c r="P7" s="8">
        <v>191775</v>
      </c>
      <c r="Q7" s="8">
        <v>149186</v>
      </c>
      <c r="R7" s="8">
        <v>160780</v>
      </c>
    </row>
    <row r="8" spans="1:18">
      <c r="L8" s="13"/>
      <c r="M8" s="56"/>
      <c r="N8" s="13"/>
    </row>
    <row r="9" spans="1:18">
      <c r="C9" s="31"/>
      <c r="D9" s="31"/>
      <c r="E9" s="31"/>
      <c r="F9" s="31"/>
      <c r="G9" s="31"/>
    </row>
    <row r="10" spans="1:18">
      <c r="M10" s="20"/>
      <c r="N10" s="21"/>
    </row>
    <row r="11" spans="1:18">
      <c r="O11" s="13"/>
      <c r="Q11" s="8"/>
      <c r="R11" s="8"/>
    </row>
    <row r="12" spans="1:18">
      <c r="O12" s="64"/>
    </row>
    <row r="13" spans="1:18">
      <c r="O13" s="13"/>
    </row>
    <row r="14" spans="1:18">
      <c r="O14" s="13"/>
    </row>
    <row r="15" spans="1:18">
      <c r="O15" s="13"/>
    </row>
    <row r="16" spans="1:18">
      <c r="O16" s="13"/>
    </row>
    <row r="39" spans="1:13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>
      <c r="A40" s="9"/>
      <c r="B40" s="9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>
      <c r="A41" s="9"/>
      <c r="B41" s="9"/>
    </row>
    <row r="42" spans="1:13">
      <c r="A42" s="9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11"/>
  <sheetViews>
    <sheetView zoomScaleNormal="100" workbookViewId="0">
      <selection activeCell="G28" sqref="G28"/>
    </sheetView>
  </sheetViews>
  <sheetFormatPr defaultRowHeight="14.45"/>
  <cols>
    <col min="1" max="1" width="74.5703125" customWidth="1"/>
    <col min="15" max="15" width="8.85546875"/>
    <col min="16" max="16" width="8.7109375" style="7"/>
    <col min="17" max="17" width="12.5703125" bestFit="1" customWidth="1"/>
  </cols>
  <sheetData>
    <row r="1" spans="1:16">
      <c r="A1" t="s">
        <v>167</v>
      </c>
      <c r="B1">
        <v>2009</v>
      </c>
      <c r="C1">
        <v>2010</v>
      </c>
      <c r="D1">
        <v>2011</v>
      </c>
      <c r="E1">
        <v>2012</v>
      </c>
      <c r="F1">
        <v>2013</v>
      </c>
      <c r="G1">
        <v>2014</v>
      </c>
      <c r="H1">
        <v>2015</v>
      </c>
      <c r="I1">
        <v>2016</v>
      </c>
      <c r="J1">
        <v>2017</v>
      </c>
      <c r="K1">
        <v>2018</v>
      </c>
      <c r="L1">
        <v>2019</v>
      </c>
      <c r="M1">
        <v>2020</v>
      </c>
      <c r="N1">
        <v>2021</v>
      </c>
      <c r="O1">
        <v>2022</v>
      </c>
      <c r="P1" s="7">
        <v>2023</v>
      </c>
    </row>
    <row r="2" spans="1:16">
      <c r="A2" t="s">
        <v>168</v>
      </c>
      <c r="I2" s="75">
        <v>2400</v>
      </c>
      <c r="J2" s="75">
        <v>4300</v>
      </c>
      <c r="K2" s="75">
        <v>6200</v>
      </c>
      <c r="L2" s="75">
        <v>7200</v>
      </c>
      <c r="M2" s="8">
        <v>6300</v>
      </c>
      <c r="N2" s="8">
        <v>7100</v>
      </c>
      <c r="O2" s="8">
        <v>9030</v>
      </c>
      <c r="P2" s="8">
        <v>8110</v>
      </c>
    </row>
    <row r="3" spans="1:16">
      <c r="A3" t="s">
        <v>169</v>
      </c>
      <c r="E3" s="13">
        <v>1300</v>
      </c>
      <c r="F3" s="13">
        <v>1400</v>
      </c>
      <c r="G3" s="13">
        <v>2000</v>
      </c>
      <c r="H3" s="13">
        <v>2000</v>
      </c>
      <c r="I3" s="13">
        <v>2000</v>
      </c>
      <c r="J3" s="13">
        <v>1800</v>
      </c>
      <c r="K3" s="13">
        <v>1000</v>
      </c>
      <c r="L3" s="8">
        <v>700</v>
      </c>
      <c r="M3" s="8">
        <v>400</v>
      </c>
      <c r="N3" s="8">
        <v>470</v>
      </c>
      <c r="O3" s="8">
        <v>490</v>
      </c>
      <c r="P3" s="8">
        <v>370</v>
      </c>
    </row>
    <row r="4" spans="1:16">
      <c r="A4" t="s">
        <v>170</v>
      </c>
      <c r="E4" s="13">
        <v>1900</v>
      </c>
      <c r="F4" s="13">
        <v>2400</v>
      </c>
      <c r="G4" s="13">
        <v>2400</v>
      </c>
      <c r="H4" s="13">
        <v>2400</v>
      </c>
      <c r="I4" s="13">
        <v>2400</v>
      </c>
      <c r="J4" s="13">
        <v>2500</v>
      </c>
      <c r="K4" s="13">
        <v>2900</v>
      </c>
      <c r="L4" s="8">
        <v>3500</v>
      </c>
      <c r="M4" s="8">
        <v>3000</v>
      </c>
      <c r="N4" s="8">
        <v>3000</v>
      </c>
      <c r="O4" s="8">
        <v>4200</v>
      </c>
      <c r="P4" s="8">
        <v>4500</v>
      </c>
    </row>
    <row r="5" spans="1:16">
      <c r="A5" t="s">
        <v>171</v>
      </c>
      <c r="E5" s="13">
        <v>600</v>
      </c>
      <c r="F5" s="13">
        <v>600</v>
      </c>
      <c r="G5" s="13">
        <v>600</v>
      </c>
      <c r="H5" s="13">
        <v>500</v>
      </c>
      <c r="I5" s="13">
        <v>400</v>
      </c>
      <c r="J5" s="13">
        <v>300</v>
      </c>
      <c r="K5" s="13">
        <v>400</v>
      </c>
      <c r="L5" s="8">
        <v>300</v>
      </c>
      <c r="M5" s="8">
        <v>150</v>
      </c>
      <c r="N5" s="8">
        <v>150</v>
      </c>
      <c r="O5" s="8">
        <v>160</v>
      </c>
      <c r="P5" s="8">
        <v>120</v>
      </c>
    </row>
    <row r="6" spans="1:16">
      <c r="A6" t="s">
        <v>172</v>
      </c>
      <c r="B6" s="13">
        <v>3500</v>
      </c>
      <c r="C6" s="13">
        <v>2800</v>
      </c>
      <c r="D6" s="13">
        <v>6400</v>
      </c>
      <c r="E6" s="13">
        <v>7200</v>
      </c>
      <c r="F6" s="13">
        <v>6600</v>
      </c>
      <c r="G6" s="13">
        <v>8000</v>
      </c>
      <c r="H6" s="13">
        <v>8400</v>
      </c>
      <c r="I6" s="13">
        <v>7700</v>
      </c>
      <c r="J6" s="13">
        <v>8400</v>
      </c>
      <c r="K6" s="13">
        <v>9000</v>
      </c>
      <c r="L6" s="8">
        <v>8600</v>
      </c>
      <c r="M6" s="8">
        <v>6700</v>
      </c>
      <c r="N6" s="8">
        <v>7100</v>
      </c>
      <c r="O6" s="8">
        <v>7700</v>
      </c>
      <c r="P6" s="8">
        <v>7100</v>
      </c>
    </row>
    <row r="7" spans="1:16">
      <c r="A7" t="s">
        <v>173</v>
      </c>
      <c r="B7" s="13">
        <v>3500</v>
      </c>
      <c r="C7" s="13">
        <v>3200</v>
      </c>
      <c r="D7" s="13">
        <v>1800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10" spans="1:16">
      <c r="M10" s="75"/>
    </row>
    <row r="11" spans="1:16">
      <c r="M11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6"/>
  <sheetViews>
    <sheetView zoomScaleNormal="100" workbookViewId="0">
      <pane xSplit="1" ySplit="1" topLeftCell="K2" activePane="bottomRight" state="frozen"/>
      <selection pane="bottomRight" activeCell="G27" sqref="G27"/>
      <selection pane="bottomLeft" activeCell="L19" sqref="L19"/>
      <selection pane="topRight" activeCell="L19" sqref="L19"/>
    </sheetView>
  </sheetViews>
  <sheetFormatPr defaultColWidth="9.140625" defaultRowHeight="14.45"/>
  <cols>
    <col min="1" max="1" width="30.42578125" style="18" customWidth="1"/>
    <col min="2" max="16" width="15.42578125" style="18" customWidth="1"/>
    <col min="17" max="17" width="15.140625" style="18" customWidth="1"/>
    <col min="18" max="20" width="15" style="18" bestFit="1" customWidth="1"/>
    <col min="21" max="21" width="15" style="7" bestFit="1" customWidth="1"/>
    <col min="22" max="16384" width="9.140625" style="18"/>
  </cols>
  <sheetData>
    <row r="1" spans="1:21">
      <c r="A1" s="18" t="s">
        <v>10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</row>
    <row r="2" spans="1:21">
      <c r="A2" s="18" t="s">
        <v>11</v>
      </c>
      <c r="B2" s="23">
        <v>-73000000</v>
      </c>
      <c r="C2" s="23">
        <v>-49000000</v>
      </c>
      <c r="D2" s="23">
        <v>-32000000</v>
      </c>
      <c r="E2" s="23">
        <v>-16000000</v>
      </c>
      <c r="F2" s="23">
        <v>-11000000</v>
      </c>
      <c r="G2" s="23">
        <v>0</v>
      </c>
      <c r="H2" s="23">
        <v>-27000000</v>
      </c>
      <c r="I2" s="23">
        <v>-26000000</v>
      </c>
      <c r="J2" s="23">
        <v>-22000000</v>
      </c>
      <c r="K2" s="23">
        <v>-23000000</v>
      </c>
      <c r="L2" s="23">
        <v>-27000000</v>
      </c>
      <c r="M2" s="23">
        <v>-24000000</v>
      </c>
      <c r="N2" s="23">
        <v>-24000000</v>
      </c>
      <c r="O2" s="23">
        <v>-24000000</v>
      </c>
      <c r="P2" s="23">
        <v>-21000000</v>
      </c>
      <c r="Q2" s="85">
        <v>-20000000</v>
      </c>
      <c r="R2" s="85">
        <v>-15000000</v>
      </c>
      <c r="S2" s="85">
        <v>-23000000</v>
      </c>
      <c r="T2" s="85">
        <v>-25000000</v>
      </c>
      <c r="U2" s="85">
        <v>-27000000</v>
      </c>
    </row>
    <row r="3" spans="1:21">
      <c r="A3" s="18" t="s">
        <v>12</v>
      </c>
      <c r="B3" s="23">
        <v>74000000</v>
      </c>
      <c r="C3" s="23">
        <v>72000000</v>
      </c>
      <c r="D3" s="23">
        <v>81000000</v>
      </c>
      <c r="E3" s="23">
        <v>63000000</v>
      </c>
      <c r="F3" s="23">
        <v>82000000</v>
      </c>
      <c r="G3" s="23">
        <v>42000000</v>
      </c>
      <c r="H3" s="23">
        <v>34000000</v>
      </c>
      <c r="I3" s="23">
        <v>40000000</v>
      </c>
      <c r="J3" s="23">
        <v>40000000</v>
      </c>
      <c r="K3" s="23">
        <v>66000000</v>
      </c>
      <c r="L3" s="23">
        <v>125000000</v>
      </c>
      <c r="M3" s="23">
        <v>40000000</v>
      </c>
      <c r="N3" s="23">
        <v>37000000</v>
      </c>
      <c r="O3" s="23">
        <v>35000000</v>
      </c>
      <c r="P3" s="23">
        <v>38000000</v>
      </c>
      <c r="Q3" s="85">
        <v>43000000</v>
      </c>
      <c r="R3" s="85">
        <v>32000000</v>
      </c>
      <c r="S3" s="85">
        <v>34000000</v>
      </c>
      <c r="T3" s="85">
        <v>48000000</v>
      </c>
      <c r="U3" s="85">
        <v>67000000</v>
      </c>
    </row>
    <row r="4" spans="1:21">
      <c r="A4" s="18" t="s">
        <v>13</v>
      </c>
      <c r="B4" s="23">
        <v>69000000</v>
      </c>
      <c r="C4" s="23">
        <v>66000000</v>
      </c>
      <c r="D4" s="23">
        <v>62000000</v>
      </c>
      <c r="E4" s="23">
        <v>55000000</v>
      </c>
      <c r="F4" s="23">
        <v>52000000</v>
      </c>
      <c r="G4" s="23">
        <v>49000000</v>
      </c>
      <c r="H4" s="23">
        <v>43000000</v>
      </c>
      <c r="I4" s="23">
        <v>41000000</v>
      </c>
      <c r="J4" s="23">
        <v>39000000</v>
      </c>
      <c r="K4" s="23">
        <v>36000000</v>
      </c>
      <c r="L4" s="23">
        <v>31000000</v>
      </c>
      <c r="M4" s="23">
        <v>29000000</v>
      </c>
      <c r="N4" s="23">
        <v>26000000</v>
      </c>
      <c r="O4" s="23">
        <v>25000000</v>
      </c>
      <c r="P4" s="23">
        <v>24000000</v>
      </c>
      <c r="Q4" s="85">
        <v>26000000</v>
      </c>
      <c r="R4" s="85">
        <v>27000000</v>
      </c>
      <c r="S4" s="85">
        <v>24000000</v>
      </c>
      <c r="T4" s="85">
        <v>26000000</v>
      </c>
      <c r="U4" s="85">
        <v>30000000</v>
      </c>
    </row>
    <row r="5" spans="1:21">
      <c r="A5" s="18" t="s">
        <v>14</v>
      </c>
      <c r="B5" s="23">
        <v>350000000</v>
      </c>
      <c r="C5" s="23">
        <v>360000000</v>
      </c>
      <c r="D5" s="23">
        <v>335000000</v>
      </c>
      <c r="E5" s="23">
        <v>314000000</v>
      </c>
      <c r="F5" s="23">
        <v>288000000</v>
      </c>
      <c r="G5" s="23">
        <v>324000000</v>
      </c>
      <c r="H5" s="23">
        <v>283000000</v>
      </c>
      <c r="I5" s="23">
        <v>246000000</v>
      </c>
      <c r="J5" s="23">
        <v>235000000</v>
      </c>
      <c r="K5" s="23">
        <v>237000000</v>
      </c>
      <c r="L5" s="23">
        <v>256000000</v>
      </c>
      <c r="M5" s="23">
        <v>238000000</v>
      </c>
      <c r="N5" s="23">
        <v>222000000</v>
      </c>
      <c r="O5" s="23">
        <v>217000000</v>
      </c>
      <c r="P5" s="23">
        <v>236000000</v>
      </c>
      <c r="Q5" s="85">
        <v>245000000</v>
      </c>
      <c r="R5" s="85">
        <v>251000000</v>
      </c>
      <c r="S5" s="85">
        <v>266000000</v>
      </c>
      <c r="T5" s="85">
        <v>262000000</v>
      </c>
      <c r="U5" s="85">
        <v>238000000</v>
      </c>
    </row>
    <row r="6" spans="1:21">
      <c r="A6" s="18" t="s">
        <v>15</v>
      </c>
      <c r="B6" s="23">
        <v>177000000</v>
      </c>
      <c r="C6" s="23">
        <v>186000000</v>
      </c>
      <c r="D6" s="23">
        <v>184000000</v>
      </c>
      <c r="E6" s="23">
        <v>174000000</v>
      </c>
      <c r="F6" s="23">
        <v>176000000</v>
      </c>
      <c r="G6" s="23">
        <v>170000000</v>
      </c>
      <c r="H6" s="23">
        <v>178000000</v>
      </c>
      <c r="I6" s="23">
        <v>181000000</v>
      </c>
      <c r="J6" s="23">
        <v>158000000</v>
      </c>
      <c r="K6" s="23">
        <v>144000000</v>
      </c>
      <c r="L6" s="23">
        <v>124000000</v>
      </c>
      <c r="M6" s="23">
        <v>120000000</v>
      </c>
      <c r="N6" s="23">
        <v>108000000</v>
      </c>
      <c r="O6" s="23">
        <v>107000000</v>
      </c>
      <c r="P6" s="23">
        <v>104000000</v>
      </c>
      <c r="Q6" s="85">
        <v>105000000</v>
      </c>
      <c r="R6" s="85">
        <v>108000000</v>
      </c>
      <c r="S6" s="85">
        <v>106000000</v>
      </c>
      <c r="T6" s="85">
        <v>115000000</v>
      </c>
      <c r="U6" s="85">
        <v>128000000</v>
      </c>
    </row>
    <row r="7" spans="1:21">
      <c r="A7" s="18" t="s">
        <v>16</v>
      </c>
      <c r="B7" s="23">
        <v>1618000000</v>
      </c>
      <c r="C7" s="23">
        <v>1676000000</v>
      </c>
      <c r="D7" s="23">
        <v>1520000000</v>
      </c>
      <c r="E7" s="23">
        <v>1488000000</v>
      </c>
      <c r="F7" s="23">
        <v>1380000000</v>
      </c>
      <c r="G7" s="23">
        <v>1506000000</v>
      </c>
      <c r="H7" s="23">
        <v>1394000000</v>
      </c>
      <c r="I7" s="23">
        <v>1365000000</v>
      </c>
      <c r="J7" s="23">
        <v>1297000000</v>
      </c>
      <c r="K7" s="23">
        <v>1304000000</v>
      </c>
      <c r="L7" s="23">
        <v>1409000000</v>
      </c>
      <c r="M7" s="23">
        <v>1377000000</v>
      </c>
      <c r="N7" s="23">
        <v>1369000000</v>
      </c>
      <c r="O7" s="23">
        <v>1337000000</v>
      </c>
      <c r="P7" s="23">
        <v>1345000000</v>
      </c>
      <c r="Q7" s="85">
        <v>1459000000</v>
      </c>
      <c r="R7" s="85">
        <v>1575000000</v>
      </c>
      <c r="S7" s="85">
        <v>1729000000</v>
      </c>
      <c r="T7" s="85">
        <v>1820000000</v>
      </c>
      <c r="U7" s="85">
        <v>2009000000</v>
      </c>
    </row>
    <row r="8" spans="1:21">
      <c r="U8" s="129"/>
    </row>
    <row r="9" spans="1:21">
      <c r="A9"/>
      <c r="B9" s="23"/>
      <c r="D9" s="2"/>
    </row>
    <row r="10" spans="1:21">
      <c r="A10"/>
      <c r="B10"/>
    </row>
    <row r="11" spans="1:21">
      <c r="A11"/>
      <c r="B11"/>
    </row>
    <row r="12" spans="1:21">
      <c r="A12"/>
      <c r="B12"/>
    </row>
    <row r="13" spans="1:21">
      <c r="A13"/>
      <c r="B13"/>
    </row>
    <row r="14" spans="1:21">
      <c r="A14"/>
      <c r="B14"/>
    </row>
    <row r="15" spans="1:21">
      <c r="A15"/>
      <c r="B15"/>
    </row>
    <row r="16" spans="1:21">
      <c r="A16"/>
      <c r="B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N30"/>
  <sheetViews>
    <sheetView workbookViewId="0">
      <selection activeCell="E20" sqref="E20"/>
    </sheetView>
  </sheetViews>
  <sheetFormatPr defaultRowHeight="14.45"/>
  <cols>
    <col min="1" max="1" width="32.140625" customWidth="1"/>
    <col min="2" max="8" width="10.5703125" customWidth="1"/>
    <col min="11" max="12" width="8.7109375" style="7"/>
    <col min="13" max="13" width="8.85546875" style="7"/>
    <col min="14" max="14" width="8.7109375" style="7"/>
  </cols>
  <sheetData>
    <row r="1" spans="1:14">
      <c r="A1" t="s">
        <v>174</v>
      </c>
      <c r="B1">
        <v>2011</v>
      </c>
      <c r="C1">
        <v>2012</v>
      </c>
      <c r="D1">
        <v>2013</v>
      </c>
      <c r="E1">
        <v>2014</v>
      </c>
      <c r="F1">
        <v>2015</v>
      </c>
      <c r="G1">
        <v>2016</v>
      </c>
      <c r="H1">
        <v>2017</v>
      </c>
      <c r="I1" s="62">
        <v>2018</v>
      </c>
      <c r="J1" s="62">
        <v>2019</v>
      </c>
      <c r="K1" s="62">
        <v>2020</v>
      </c>
      <c r="L1" s="62">
        <v>2021</v>
      </c>
      <c r="M1" s="62">
        <v>2022</v>
      </c>
      <c r="N1" s="62">
        <v>2023</v>
      </c>
    </row>
    <row r="2" spans="1:14">
      <c r="A2" t="s">
        <v>175</v>
      </c>
      <c r="B2" s="57">
        <v>2.6677162599492701</v>
      </c>
      <c r="C2" s="57">
        <v>1.39399241761446</v>
      </c>
      <c r="D2" s="57">
        <v>1.4985014985014999</v>
      </c>
      <c r="E2" s="57">
        <v>1.83585313174946</v>
      </c>
      <c r="F2" s="57">
        <v>1.16929007388371</v>
      </c>
      <c r="G2" s="26">
        <v>0.77100230299389205</v>
      </c>
      <c r="H2" s="7">
        <v>0.6</v>
      </c>
      <c r="I2" s="76">
        <v>0.3</v>
      </c>
      <c r="J2" s="76">
        <v>0.1</v>
      </c>
      <c r="K2" s="76">
        <v>0</v>
      </c>
      <c r="L2" s="76">
        <v>0</v>
      </c>
      <c r="M2" s="76">
        <v>0</v>
      </c>
      <c r="N2" s="76">
        <v>0</v>
      </c>
    </row>
    <row r="3" spans="1:14">
      <c r="A3" t="s">
        <v>176</v>
      </c>
      <c r="B3" s="57">
        <v>11.816671039972</v>
      </c>
      <c r="C3" s="57">
        <v>8.0781568970545408</v>
      </c>
      <c r="D3" s="57">
        <v>6.3147378936852601</v>
      </c>
      <c r="E3" s="57">
        <v>7.5593952483801301</v>
      </c>
      <c r="F3" s="57">
        <v>10.298747189206599</v>
      </c>
      <c r="G3" s="26">
        <v>7.2794633022929798</v>
      </c>
      <c r="H3" s="26">
        <v>0.59103908484270695</v>
      </c>
      <c r="I3" s="76">
        <v>0.4</v>
      </c>
      <c r="J3" s="76">
        <v>0.5</v>
      </c>
      <c r="K3" s="76">
        <v>0.8</v>
      </c>
      <c r="L3" s="76">
        <v>1.4</v>
      </c>
      <c r="M3" s="76">
        <v>0</v>
      </c>
      <c r="N3" s="76">
        <v>0</v>
      </c>
    </row>
    <row r="4" spans="1:14">
      <c r="A4" t="s">
        <v>177</v>
      </c>
      <c r="B4" s="57">
        <v>15.525233971835901</v>
      </c>
      <c r="C4" s="57">
        <v>13.8174394867308</v>
      </c>
      <c r="D4" s="57">
        <v>14.648509385351501</v>
      </c>
      <c r="E4" s="57">
        <v>15.167877478892599</v>
      </c>
      <c r="F4" s="57">
        <v>18.0340507548988</v>
      </c>
      <c r="G4" s="26">
        <v>23.7</v>
      </c>
      <c r="H4" s="26">
        <v>32.200000000000003</v>
      </c>
      <c r="I4" s="76">
        <v>30.4</v>
      </c>
      <c r="J4" s="76">
        <v>28.6</v>
      </c>
      <c r="K4" s="76">
        <v>34.5</v>
      </c>
      <c r="L4" s="76">
        <v>43.9</v>
      </c>
      <c r="M4" s="76">
        <v>40</v>
      </c>
      <c r="N4" s="76">
        <v>0</v>
      </c>
    </row>
    <row r="5" spans="1:14">
      <c r="A5" t="s">
        <v>178</v>
      </c>
      <c r="B5" s="57">
        <v>4.6881833289600303</v>
      </c>
      <c r="C5" s="57">
        <v>3.73869932925051</v>
      </c>
      <c r="D5" s="57">
        <v>3.4754718965245299</v>
      </c>
      <c r="E5" s="57">
        <v>4.3638327115648901</v>
      </c>
      <c r="F5" s="57">
        <v>5.49951814969483</v>
      </c>
      <c r="G5" s="26">
        <v>7.3795934715129698</v>
      </c>
      <c r="H5" s="26">
        <v>11.2</v>
      </c>
      <c r="I5" s="76">
        <v>14.5</v>
      </c>
      <c r="J5" s="76">
        <v>13.2</v>
      </c>
      <c r="K5" s="76">
        <v>10</v>
      </c>
      <c r="L5" s="76">
        <v>15.6</v>
      </c>
      <c r="M5" s="76">
        <v>16.8</v>
      </c>
      <c r="N5" s="76">
        <v>14.9</v>
      </c>
    </row>
    <row r="6" spans="1:14">
      <c r="B6" s="14"/>
      <c r="C6" s="14"/>
      <c r="D6" s="14"/>
      <c r="E6" s="14"/>
      <c r="F6" s="14"/>
      <c r="G6" s="14"/>
      <c r="H6" s="14"/>
      <c r="I6" s="14"/>
      <c r="J6" s="14"/>
    </row>
    <row r="7" spans="1:14">
      <c r="K7" s="61"/>
      <c r="L7" s="61"/>
      <c r="M7" s="61"/>
      <c r="N7" s="61"/>
    </row>
    <row r="9" spans="1:14">
      <c r="C9" s="16"/>
      <c r="D9" s="17"/>
      <c r="E9" s="17"/>
    </row>
    <row r="17" spans="2:11">
      <c r="B17" s="14"/>
      <c r="C17" s="14"/>
      <c r="D17" s="14"/>
      <c r="E17" s="14"/>
      <c r="F17" s="14"/>
      <c r="G17" s="14"/>
      <c r="H17" s="14"/>
      <c r="I17" s="14"/>
    </row>
    <row r="18" spans="2:11">
      <c r="B18" s="14"/>
      <c r="C18" s="14"/>
      <c r="D18" s="14"/>
      <c r="E18" s="14"/>
      <c r="F18" s="14"/>
      <c r="G18" s="14"/>
      <c r="H18" s="14"/>
    </row>
    <row r="19" spans="2:11">
      <c r="B19" s="14"/>
      <c r="C19" s="14"/>
      <c r="D19" s="14"/>
      <c r="E19" s="14"/>
      <c r="F19" s="14"/>
      <c r="G19" s="14"/>
    </row>
    <row r="20" spans="2:11">
      <c r="B20" s="14"/>
      <c r="C20" s="14"/>
      <c r="D20" s="14"/>
      <c r="E20" s="14"/>
      <c r="F20" s="14"/>
    </row>
    <row r="27" spans="2:11">
      <c r="B27" s="76"/>
      <c r="C27" s="76"/>
      <c r="D27" s="76"/>
      <c r="E27" s="76"/>
      <c r="F27" s="76"/>
      <c r="G27" s="76"/>
      <c r="H27" s="73"/>
      <c r="I27" s="62"/>
      <c r="J27" s="62"/>
      <c r="K27" s="62"/>
    </row>
    <row r="28" spans="2:11">
      <c r="B28" s="76"/>
      <c r="C28" s="76"/>
      <c r="D28" s="76"/>
      <c r="E28" s="76"/>
      <c r="F28" s="76"/>
      <c r="G28" s="76"/>
      <c r="H28" s="76"/>
      <c r="I28" s="73"/>
      <c r="J28" s="76"/>
      <c r="K28" s="76"/>
    </row>
    <row r="29" spans="2:11">
      <c r="B29" s="76"/>
      <c r="C29" s="76"/>
      <c r="D29" s="76"/>
      <c r="E29" s="76"/>
      <c r="F29" s="76"/>
      <c r="G29" s="77"/>
      <c r="H29" s="77"/>
      <c r="I29" s="73"/>
      <c r="J29" s="77"/>
      <c r="K29" s="76"/>
    </row>
    <row r="30" spans="2:11">
      <c r="B30" s="76"/>
      <c r="C30" s="76"/>
      <c r="D30" s="76"/>
      <c r="E30" s="76"/>
      <c r="F30" s="76"/>
      <c r="G30" s="76"/>
      <c r="H30" s="77"/>
      <c r="I30" s="77"/>
      <c r="J30" s="77"/>
      <c r="K30" s="76"/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T15"/>
  <sheetViews>
    <sheetView workbookViewId="0">
      <pane xSplit="1" ySplit="1" topLeftCell="B2" activePane="bottomRight" state="frozen"/>
      <selection pane="bottomRight" activeCell="M10" sqref="M10"/>
      <selection pane="bottomLeft" activeCell="A2" sqref="A2"/>
      <selection pane="topRight" activeCell="B1" sqref="B1"/>
    </sheetView>
  </sheetViews>
  <sheetFormatPr defaultRowHeight="14.45"/>
  <cols>
    <col min="1" max="1" width="41.42578125" bestFit="1" customWidth="1"/>
    <col min="2" max="5" width="9.140625" customWidth="1"/>
    <col min="14" max="14" width="10" bestFit="1" customWidth="1"/>
    <col min="19" max="19" width="8.85546875"/>
    <col min="20" max="20" width="8.7109375" style="7"/>
  </cols>
  <sheetData>
    <row r="1" spans="1:20">
      <c r="A1" t="s">
        <v>179</v>
      </c>
      <c r="B1">
        <v>2005</v>
      </c>
      <c r="C1">
        <v>2006</v>
      </c>
      <c r="D1">
        <v>2007</v>
      </c>
      <c r="E1">
        <v>2008</v>
      </c>
      <c r="F1">
        <v>2009</v>
      </c>
      <c r="G1">
        <v>2010</v>
      </c>
      <c r="H1">
        <v>2011</v>
      </c>
      <c r="I1">
        <v>2012</v>
      </c>
      <c r="J1">
        <v>2013</v>
      </c>
      <c r="K1">
        <v>2014</v>
      </c>
      <c r="L1">
        <v>2015</v>
      </c>
      <c r="M1">
        <v>2016</v>
      </c>
      <c r="N1">
        <v>2017</v>
      </c>
      <c r="O1">
        <v>2018</v>
      </c>
      <c r="P1">
        <v>2019</v>
      </c>
      <c r="Q1" s="79">
        <v>2020</v>
      </c>
      <c r="R1" s="79">
        <v>2021</v>
      </c>
      <c r="S1" s="79">
        <v>2022</v>
      </c>
      <c r="T1" s="140">
        <v>2023</v>
      </c>
    </row>
    <row r="2" spans="1:20">
      <c r="A2" t="s">
        <v>180</v>
      </c>
      <c r="B2" s="13">
        <v>147161</v>
      </c>
      <c r="C2" s="13">
        <v>155860</v>
      </c>
      <c r="D2" s="13">
        <v>166805</v>
      </c>
      <c r="E2" s="13">
        <v>178590</v>
      </c>
      <c r="F2" s="13">
        <v>191956</v>
      </c>
      <c r="G2" s="13">
        <v>205134</v>
      </c>
      <c r="H2" s="13">
        <v>216240</v>
      </c>
      <c r="I2" s="13">
        <v>226481</v>
      </c>
      <c r="J2" s="13">
        <v>238708</v>
      </c>
      <c r="K2" s="13">
        <v>250604</v>
      </c>
      <c r="L2" s="13">
        <v>247543</v>
      </c>
      <c r="M2" s="13">
        <v>243617</v>
      </c>
      <c r="N2" s="13">
        <v>239663</v>
      </c>
      <c r="O2" s="8">
        <v>235962</v>
      </c>
      <c r="P2" s="8">
        <v>231757</v>
      </c>
      <c r="Q2" s="81">
        <f>163875+62919</f>
        <v>226794</v>
      </c>
      <c r="R2" s="81">
        <v>243200</v>
      </c>
      <c r="S2" s="81">
        <v>244125</v>
      </c>
      <c r="T2" s="81">
        <v>245394</v>
      </c>
    </row>
    <row r="3" spans="1:20">
      <c r="A3" t="s">
        <v>179</v>
      </c>
      <c r="B3" s="13">
        <v>38733</v>
      </c>
      <c r="C3" s="13">
        <v>39814</v>
      </c>
      <c r="D3" s="13">
        <v>45613</v>
      </c>
      <c r="E3" s="13">
        <v>45986</v>
      </c>
      <c r="F3" s="13">
        <v>47557</v>
      </c>
      <c r="G3" s="13">
        <v>50406</v>
      </c>
      <c r="H3" s="13">
        <v>53976</v>
      </c>
      <c r="I3" s="13">
        <v>53019</v>
      </c>
      <c r="J3" s="13">
        <v>53063</v>
      </c>
      <c r="K3" s="13">
        <v>55596</v>
      </c>
      <c r="L3" s="13">
        <v>56388</v>
      </c>
      <c r="M3" s="13">
        <v>57808</v>
      </c>
      <c r="N3" s="8">
        <v>59207</v>
      </c>
      <c r="O3" s="8">
        <v>58822</v>
      </c>
      <c r="P3" s="8">
        <v>58863</v>
      </c>
      <c r="Q3" s="81">
        <v>55616</v>
      </c>
      <c r="R3" s="81">
        <v>61380</v>
      </c>
      <c r="S3" s="81">
        <v>62570</v>
      </c>
      <c r="T3" s="81">
        <f>58781+2946</f>
        <v>61727</v>
      </c>
    </row>
    <row r="4" spans="1:20">
      <c r="A4" t="s">
        <v>181</v>
      </c>
      <c r="B4" s="39">
        <v>26.3</v>
      </c>
      <c r="C4" s="39">
        <v>25.5</v>
      </c>
      <c r="D4" s="39">
        <v>27.3</v>
      </c>
      <c r="E4" s="39">
        <v>25.7</v>
      </c>
      <c r="F4" s="39">
        <v>24.8</v>
      </c>
      <c r="G4" s="39">
        <v>24.6</v>
      </c>
      <c r="H4" s="39">
        <v>25</v>
      </c>
      <c r="I4" s="39">
        <v>23.4</v>
      </c>
      <c r="J4" s="39">
        <v>22.2</v>
      </c>
      <c r="K4" s="39">
        <v>22.2</v>
      </c>
      <c r="L4" s="39">
        <v>22.8</v>
      </c>
      <c r="M4" s="39">
        <v>23.7</v>
      </c>
      <c r="N4" s="61">
        <v>24.7</v>
      </c>
      <c r="O4" s="61">
        <v>24.9</v>
      </c>
      <c r="P4" s="61">
        <v>25.4</v>
      </c>
      <c r="Q4" s="80">
        <v>24.5</v>
      </c>
      <c r="R4" s="80">
        <v>25.2</v>
      </c>
      <c r="S4" s="80">
        <v>25.6</v>
      </c>
      <c r="T4" s="80">
        <v>25.2</v>
      </c>
    </row>
    <row r="5" spans="1:20">
      <c r="M5" s="43"/>
      <c r="N5" s="43"/>
      <c r="O5" s="43"/>
    </row>
    <row r="6" spans="1:20">
      <c r="Q6" s="79"/>
    </row>
    <row r="7" spans="1:20">
      <c r="B7" s="42"/>
      <c r="Q7" s="80"/>
    </row>
    <row r="8" spans="1:20">
      <c r="M8" s="37"/>
      <c r="Q8" s="82"/>
    </row>
    <row r="9" spans="1:20">
      <c r="Q9" s="83"/>
    </row>
    <row r="12" spans="1:20">
      <c r="Q12" s="79"/>
    </row>
    <row r="13" spans="1:20">
      <c r="Q13" s="80"/>
    </row>
    <row r="14" spans="1:20">
      <c r="Q14" s="81"/>
    </row>
    <row r="15" spans="1:20">
      <c r="Q15" s="83"/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11"/>
  <sheetViews>
    <sheetView workbookViewId="0">
      <selection activeCell="N5" sqref="N5"/>
    </sheetView>
  </sheetViews>
  <sheetFormatPr defaultRowHeight="14.45"/>
  <cols>
    <col min="1" max="1" width="43.42578125" customWidth="1"/>
    <col min="15" max="16" width="8.85546875"/>
    <col min="17" max="17" width="8.7109375" style="7"/>
  </cols>
  <sheetData>
    <row r="1" spans="1:17">
      <c r="A1" t="s">
        <v>182</v>
      </c>
      <c r="B1">
        <v>2008</v>
      </c>
      <c r="C1">
        <v>2009</v>
      </c>
      <c r="D1">
        <v>2010</v>
      </c>
      <c r="E1">
        <v>2011</v>
      </c>
      <c r="F1">
        <v>2012</v>
      </c>
      <c r="G1">
        <v>2013</v>
      </c>
      <c r="H1">
        <v>2014</v>
      </c>
      <c r="I1">
        <v>2015</v>
      </c>
      <c r="J1">
        <v>2016</v>
      </c>
      <c r="K1">
        <v>2017</v>
      </c>
      <c r="L1">
        <v>2018</v>
      </c>
      <c r="M1">
        <v>2019</v>
      </c>
      <c r="N1">
        <v>2020</v>
      </c>
      <c r="O1">
        <v>2021</v>
      </c>
      <c r="P1">
        <v>2022</v>
      </c>
      <c r="Q1" s="7">
        <v>2023</v>
      </c>
    </row>
    <row r="2" spans="1:17">
      <c r="A2" t="s">
        <v>183</v>
      </c>
      <c r="B2" s="8">
        <v>26852</v>
      </c>
      <c r="C2" s="8">
        <v>58648</v>
      </c>
      <c r="D2" s="8">
        <v>41843</v>
      </c>
      <c r="E2" s="8">
        <v>36849</v>
      </c>
      <c r="F2" s="8">
        <v>55440</v>
      </c>
      <c r="G2" s="8">
        <v>70220</v>
      </c>
      <c r="H2" s="8">
        <v>46026</v>
      </c>
      <c r="I2" s="8">
        <v>37030</v>
      </c>
      <c r="J2" s="8">
        <v>22327</v>
      </c>
      <c r="K2" s="8">
        <v>16821</v>
      </c>
      <c r="L2" s="8">
        <v>14565</v>
      </c>
      <c r="M2" s="8">
        <v>15600</v>
      </c>
      <c r="N2" s="8">
        <v>31000</v>
      </c>
      <c r="O2" s="8">
        <v>17100</v>
      </c>
      <c r="P2" s="8">
        <v>14000</v>
      </c>
      <c r="Q2" s="8">
        <v>21000</v>
      </c>
    </row>
    <row r="3" spans="1:17">
      <c r="A3" t="s">
        <v>184</v>
      </c>
      <c r="B3" s="8">
        <v>18318</v>
      </c>
      <c r="C3" s="8">
        <v>36708</v>
      </c>
      <c r="D3" s="8">
        <v>25699</v>
      </c>
      <c r="E3" s="8">
        <v>21834</v>
      </c>
      <c r="F3" s="8">
        <v>31237</v>
      </c>
      <c r="G3" s="8">
        <v>35558</v>
      </c>
      <c r="H3" s="8">
        <v>23551</v>
      </c>
      <c r="I3" s="8">
        <v>17804</v>
      </c>
      <c r="J3" s="8">
        <v>9940</v>
      </c>
      <c r="K3" s="8">
        <v>5537</v>
      </c>
      <c r="L3" s="8">
        <v>3857</v>
      </c>
      <c r="M3" s="8">
        <v>3500</v>
      </c>
      <c r="N3" s="8">
        <v>4500</v>
      </c>
      <c r="O3" s="8">
        <v>3600</v>
      </c>
      <c r="P3" s="8">
        <v>3200</v>
      </c>
      <c r="Q3" s="8">
        <v>3600</v>
      </c>
    </row>
    <row r="6" spans="1:17" ht="15" customHeight="1">
      <c r="C6" s="5"/>
      <c r="D6" s="5"/>
      <c r="E6" s="5"/>
      <c r="F6" s="5"/>
      <c r="G6" s="5"/>
      <c r="H6" s="5"/>
    </row>
    <row r="10" spans="1:17">
      <c r="P10" s="13"/>
    </row>
    <row r="11" spans="1:17">
      <c r="P11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Q10"/>
  <sheetViews>
    <sheetView workbookViewId="0">
      <selection activeCell="L15" sqref="L15"/>
    </sheetView>
  </sheetViews>
  <sheetFormatPr defaultColWidth="9.140625" defaultRowHeight="14.45"/>
  <cols>
    <col min="1" max="1" width="48.42578125" customWidth="1"/>
    <col min="2" max="16" width="8.7109375" customWidth="1"/>
    <col min="17" max="17" width="8.7109375" style="7" customWidth="1"/>
  </cols>
  <sheetData>
    <row r="1" spans="1:17">
      <c r="B1">
        <v>2008</v>
      </c>
      <c r="C1">
        <v>2009</v>
      </c>
      <c r="D1">
        <v>2010</v>
      </c>
      <c r="E1">
        <v>2011</v>
      </c>
      <c r="F1">
        <v>2012</v>
      </c>
      <c r="G1">
        <v>2013</v>
      </c>
      <c r="H1">
        <v>2014</v>
      </c>
      <c r="I1">
        <v>2015</v>
      </c>
      <c r="J1">
        <v>2016</v>
      </c>
      <c r="K1">
        <v>2017</v>
      </c>
      <c r="L1">
        <v>2018</v>
      </c>
      <c r="M1">
        <v>2019</v>
      </c>
      <c r="N1">
        <v>2020</v>
      </c>
      <c r="O1">
        <v>2021</v>
      </c>
      <c r="P1">
        <v>2022</v>
      </c>
      <c r="Q1" s="7">
        <v>2023</v>
      </c>
    </row>
    <row r="2" spans="1:17">
      <c r="A2" s="62" t="s">
        <v>185</v>
      </c>
      <c r="B2" s="75">
        <v>15374</v>
      </c>
      <c r="C2" s="75">
        <v>13678</v>
      </c>
      <c r="D2" s="75">
        <v>13759</v>
      </c>
      <c r="E2" s="75">
        <v>11975</v>
      </c>
      <c r="F2" s="75">
        <v>10502</v>
      </c>
      <c r="G2" s="75">
        <v>8783</v>
      </c>
      <c r="H2" s="75">
        <v>5673</v>
      </c>
      <c r="I2" s="75">
        <v>4564</v>
      </c>
      <c r="J2" s="75">
        <v>5207</v>
      </c>
      <c r="K2" s="75">
        <v>5708</v>
      </c>
      <c r="L2" s="75">
        <v>7039</v>
      </c>
      <c r="M2" s="8">
        <v>8739</v>
      </c>
      <c r="N2" s="8">
        <v>6028</v>
      </c>
      <c r="O2" s="8">
        <v>7804</v>
      </c>
      <c r="P2" s="8">
        <v>12946</v>
      </c>
      <c r="Q2" s="8">
        <v>16144</v>
      </c>
    </row>
    <row r="3" spans="1:17">
      <c r="A3" s="62" t="s">
        <v>186</v>
      </c>
      <c r="B3" s="75">
        <v>2466</v>
      </c>
      <c r="C3" s="75">
        <v>2169</v>
      </c>
      <c r="D3" s="75">
        <v>1877</v>
      </c>
      <c r="E3" s="75">
        <v>2028</v>
      </c>
      <c r="F3" s="75">
        <v>1439</v>
      </c>
      <c r="G3" s="75">
        <v>1092</v>
      </c>
      <c r="H3" s="75">
        <v>719</v>
      </c>
      <c r="I3" s="75">
        <v>379</v>
      </c>
      <c r="J3" s="75">
        <v>402</v>
      </c>
      <c r="K3" s="75">
        <v>587</v>
      </c>
      <c r="L3" s="75">
        <v>523</v>
      </c>
      <c r="M3" s="75">
        <v>707</v>
      </c>
      <c r="N3" s="75">
        <v>538</v>
      </c>
      <c r="O3" s="75">
        <v>690</v>
      </c>
      <c r="P3" s="75">
        <v>955</v>
      </c>
      <c r="Q3" s="75">
        <v>995</v>
      </c>
    </row>
    <row r="4" spans="1:17">
      <c r="A4" s="62" t="s">
        <v>187</v>
      </c>
      <c r="B4" s="75">
        <v>1409</v>
      </c>
      <c r="C4" s="75">
        <v>1282</v>
      </c>
      <c r="D4" s="75">
        <v>861</v>
      </c>
      <c r="E4" s="75">
        <v>1229</v>
      </c>
      <c r="F4" s="75">
        <v>677</v>
      </c>
      <c r="G4" s="75">
        <v>611</v>
      </c>
      <c r="H4" s="75">
        <v>415</v>
      </c>
      <c r="I4" s="75">
        <v>284</v>
      </c>
      <c r="J4" s="75">
        <v>228</v>
      </c>
      <c r="K4" s="75">
        <v>227</v>
      </c>
      <c r="L4" s="75">
        <v>278</v>
      </c>
      <c r="M4" s="75">
        <v>290</v>
      </c>
      <c r="N4" s="75">
        <v>267</v>
      </c>
      <c r="O4" s="75">
        <v>444</v>
      </c>
      <c r="P4" s="75">
        <v>706</v>
      </c>
      <c r="Q4" s="75">
        <v>1344</v>
      </c>
    </row>
    <row r="5" spans="1:17">
      <c r="A5" s="62" t="s">
        <v>18</v>
      </c>
      <c r="B5" s="75">
        <v>0</v>
      </c>
      <c r="C5" s="75">
        <v>0</v>
      </c>
      <c r="D5" s="75">
        <v>0</v>
      </c>
      <c r="E5" s="75">
        <v>56</v>
      </c>
      <c r="F5" s="75">
        <v>237</v>
      </c>
      <c r="G5" s="75">
        <v>250</v>
      </c>
      <c r="H5" s="75">
        <v>26</v>
      </c>
      <c r="I5" s="75">
        <v>18</v>
      </c>
      <c r="J5" s="75">
        <v>6</v>
      </c>
      <c r="K5" s="75">
        <v>43</v>
      </c>
      <c r="L5" s="75">
        <v>24</v>
      </c>
      <c r="M5" s="75">
        <v>10</v>
      </c>
      <c r="N5" s="75">
        <v>33</v>
      </c>
      <c r="O5" s="75">
        <v>54</v>
      </c>
      <c r="P5" s="75">
        <v>306</v>
      </c>
      <c r="Q5" s="75">
        <v>581</v>
      </c>
    </row>
    <row r="6" spans="1:17">
      <c r="L6" s="8"/>
    </row>
    <row r="7" spans="1:17">
      <c r="L7" s="8"/>
    </row>
    <row r="8" spans="1:17">
      <c r="N8" s="75"/>
    </row>
    <row r="9" spans="1:17">
      <c r="N9" s="75"/>
    </row>
    <row r="10" spans="1:17">
      <c r="N10" s="7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6"/>
  <sheetViews>
    <sheetView workbookViewId="0">
      <selection activeCell="G25" sqref="G25"/>
    </sheetView>
  </sheetViews>
  <sheetFormatPr defaultColWidth="9.140625" defaultRowHeight="14.45"/>
  <cols>
    <col min="1" max="1" width="57.140625" bestFit="1" customWidth="1"/>
    <col min="11" max="11" width="9.140625" style="7"/>
  </cols>
  <sheetData>
    <row r="1" spans="1:13">
      <c r="B1">
        <v>2014</v>
      </c>
      <c r="C1">
        <v>2015</v>
      </c>
      <c r="D1">
        <v>2016</v>
      </c>
      <c r="E1">
        <v>2017</v>
      </c>
      <c r="F1">
        <v>2018</v>
      </c>
      <c r="G1">
        <v>2019</v>
      </c>
      <c r="H1">
        <v>2020</v>
      </c>
      <c r="I1">
        <v>2021</v>
      </c>
      <c r="J1">
        <v>2022</v>
      </c>
      <c r="K1" s="7">
        <v>2023</v>
      </c>
    </row>
    <row r="2" spans="1:13">
      <c r="A2" s="62" t="s">
        <v>188</v>
      </c>
      <c r="B2" s="75">
        <v>1524</v>
      </c>
      <c r="C2" s="75">
        <v>2388</v>
      </c>
      <c r="D2" s="75">
        <v>2470</v>
      </c>
      <c r="E2" s="75">
        <v>3144</v>
      </c>
      <c r="F2" s="75">
        <v>3017</v>
      </c>
      <c r="G2" s="75">
        <v>4520</v>
      </c>
      <c r="H2" s="75">
        <v>3200</v>
      </c>
      <c r="I2" s="75">
        <v>3840</v>
      </c>
      <c r="J2" s="75">
        <v>4012</v>
      </c>
      <c r="K2" s="75">
        <v>4085</v>
      </c>
      <c r="L2" s="75"/>
      <c r="M2" s="75"/>
    </row>
    <row r="3" spans="1:13">
      <c r="A3" s="62" t="s">
        <v>189</v>
      </c>
      <c r="B3" s="75">
        <v>694</v>
      </c>
      <c r="C3" s="75">
        <v>530</v>
      </c>
      <c r="D3" s="75">
        <v>498</v>
      </c>
      <c r="E3" s="75">
        <v>654</v>
      </c>
      <c r="F3" s="75">
        <v>528</v>
      </c>
      <c r="G3" s="75">
        <v>775</v>
      </c>
      <c r="H3" s="75">
        <v>612</v>
      </c>
      <c r="I3" s="75">
        <v>705</v>
      </c>
      <c r="J3" s="75">
        <v>943</v>
      </c>
      <c r="K3" s="75">
        <v>1049</v>
      </c>
      <c r="L3" s="75"/>
      <c r="M3" s="64"/>
    </row>
    <row r="4" spans="1:13">
      <c r="A4" s="62" t="s">
        <v>190</v>
      </c>
      <c r="B4" s="75">
        <v>122</v>
      </c>
      <c r="C4" s="75">
        <v>101</v>
      </c>
      <c r="D4" s="75">
        <v>99</v>
      </c>
      <c r="E4" s="75">
        <v>135</v>
      </c>
      <c r="F4" s="75">
        <v>125</v>
      </c>
      <c r="G4" s="75">
        <v>166</v>
      </c>
      <c r="H4" s="75">
        <v>184</v>
      </c>
      <c r="I4" s="75">
        <v>220</v>
      </c>
      <c r="J4" s="75">
        <v>274</v>
      </c>
      <c r="K4" s="75">
        <v>272</v>
      </c>
      <c r="L4" s="75"/>
      <c r="M4" s="75"/>
    </row>
    <row r="5" spans="1:13">
      <c r="A5" s="62" t="s">
        <v>191</v>
      </c>
      <c r="B5" s="75">
        <v>53</v>
      </c>
      <c r="C5" s="75">
        <v>15</v>
      </c>
      <c r="D5" s="75">
        <v>20</v>
      </c>
      <c r="E5" s="75">
        <v>37</v>
      </c>
      <c r="F5" s="75">
        <v>21</v>
      </c>
      <c r="G5" s="75">
        <v>10</v>
      </c>
      <c r="H5" s="75">
        <v>28</v>
      </c>
      <c r="I5" s="75">
        <v>90</v>
      </c>
      <c r="J5" s="75">
        <v>144</v>
      </c>
      <c r="K5" s="75">
        <v>93</v>
      </c>
      <c r="L5" s="75"/>
      <c r="M5" s="75"/>
    </row>
    <row r="6" spans="1:13">
      <c r="G6" s="13"/>
      <c r="H6" s="13"/>
      <c r="I6" s="84"/>
      <c r="J6" s="8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3"/>
  <sheetViews>
    <sheetView workbookViewId="0">
      <selection activeCell="I30" sqref="I30"/>
    </sheetView>
  </sheetViews>
  <sheetFormatPr defaultRowHeight="14.45"/>
  <cols>
    <col min="1" max="1" width="54.5703125" customWidth="1"/>
    <col min="16" max="16" width="8.85546875" style="7"/>
    <col min="17" max="17" width="8.7109375" style="7"/>
  </cols>
  <sheetData>
    <row r="1" spans="1:17">
      <c r="A1" t="s">
        <v>192</v>
      </c>
      <c r="B1">
        <v>2008</v>
      </c>
      <c r="C1">
        <v>2009</v>
      </c>
      <c r="D1">
        <v>2010</v>
      </c>
      <c r="E1">
        <v>2011</v>
      </c>
      <c r="F1">
        <v>2012</v>
      </c>
      <c r="G1">
        <v>2013</v>
      </c>
      <c r="H1">
        <v>2014</v>
      </c>
      <c r="I1">
        <v>2015</v>
      </c>
      <c r="J1">
        <v>2016</v>
      </c>
      <c r="K1">
        <v>2017</v>
      </c>
      <c r="L1">
        <v>2018</v>
      </c>
      <c r="M1">
        <v>2019</v>
      </c>
      <c r="N1">
        <v>2020</v>
      </c>
      <c r="O1">
        <v>2021</v>
      </c>
      <c r="P1" s="7">
        <v>2022</v>
      </c>
      <c r="Q1" s="7">
        <v>2023</v>
      </c>
    </row>
    <row r="2" spans="1:17">
      <c r="A2" s="1" t="s">
        <v>193</v>
      </c>
      <c r="B2" s="12">
        <v>88</v>
      </c>
      <c r="C2" s="12">
        <v>81</v>
      </c>
      <c r="D2" s="12">
        <v>95</v>
      </c>
      <c r="E2" s="12">
        <v>95</v>
      </c>
      <c r="F2" s="12">
        <v>97</v>
      </c>
      <c r="G2" s="12">
        <v>98</v>
      </c>
      <c r="H2" s="12">
        <v>98</v>
      </c>
      <c r="I2" s="12">
        <v>96</v>
      </c>
      <c r="N2" s="9"/>
      <c r="O2" s="9"/>
    </row>
    <row r="3" spans="1:17" ht="15" customHeight="1">
      <c r="A3" s="1" t="s">
        <v>194</v>
      </c>
      <c r="I3" s="12">
        <v>96</v>
      </c>
      <c r="J3" s="12">
        <v>96</v>
      </c>
      <c r="K3" s="12">
        <v>98</v>
      </c>
      <c r="L3" s="12">
        <v>98</v>
      </c>
      <c r="M3" s="7">
        <v>98</v>
      </c>
      <c r="N3" s="7">
        <v>99</v>
      </c>
      <c r="O3" s="7">
        <v>99</v>
      </c>
      <c r="P3" s="7">
        <v>99</v>
      </c>
      <c r="Q3" s="7">
        <v>99</v>
      </c>
    </row>
    <row r="4" spans="1:17">
      <c r="A4" s="1" t="s">
        <v>195</v>
      </c>
      <c r="B4" s="12">
        <v>63</v>
      </c>
      <c r="C4" s="12">
        <v>80</v>
      </c>
      <c r="D4" s="12">
        <v>90</v>
      </c>
      <c r="E4" s="12">
        <v>89</v>
      </c>
      <c r="F4" s="12">
        <v>92</v>
      </c>
      <c r="G4" s="12">
        <v>92</v>
      </c>
      <c r="H4" s="12">
        <v>92</v>
      </c>
      <c r="I4" s="12">
        <v>88</v>
      </c>
      <c r="J4" s="12">
        <v>91</v>
      </c>
      <c r="K4" s="12">
        <v>92</v>
      </c>
      <c r="L4" s="12">
        <v>92</v>
      </c>
      <c r="M4" s="7">
        <v>90</v>
      </c>
      <c r="N4" s="7">
        <v>92</v>
      </c>
      <c r="O4" s="7">
        <v>94</v>
      </c>
      <c r="P4" s="7">
        <v>94</v>
      </c>
      <c r="Q4" s="7">
        <v>89</v>
      </c>
    </row>
    <row r="5" spans="1:17">
      <c r="A5" s="1" t="s">
        <v>196</v>
      </c>
      <c r="B5" s="12">
        <v>86</v>
      </c>
      <c r="C5" s="12">
        <v>83</v>
      </c>
      <c r="D5" s="12">
        <v>87</v>
      </c>
      <c r="E5" s="12">
        <v>90</v>
      </c>
      <c r="F5" s="12">
        <v>91</v>
      </c>
      <c r="G5" s="12">
        <v>91</v>
      </c>
      <c r="H5" s="12">
        <v>95</v>
      </c>
      <c r="I5" s="12">
        <v>94</v>
      </c>
      <c r="J5" s="12">
        <v>93</v>
      </c>
      <c r="K5" s="12">
        <v>93</v>
      </c>
      <c r="L5" s="12">
        <v>91</v>
      </c>
      <c r="M5" s="7">
        <v>90</v>
      </c>
      <c r="N5" s="7">
        <v>88</v>
      </c>
      <c r="O5" s="7">
        <v>85</v>
      </c>
      <c r="P5" s="7">
        <v>84</v>
      </c>
      <c r="Q5" s="7">
        <v>83</v>
      </c>
    </row>
    <row r="6" spans="1:17">
      <c r="A6" s="1" t="s">
        <v>197</v>
      </c>
      <c r="B6" s="12">
        <v>82</v>
      </c>
      <c r="C6" s="12">
        <v>88</v>
      </c>
      <c r="D6" s="12">
        <v>82</v>
      </c>
      <c r="E6" s="12">
        <v>83</v>
      </c>
      <c r="F6" s="12">
        <v>82</v>
      </c>
      <c r="G6" s="12">
        <v>95</v>
      </c>
      <c r="H6" s="12">
        <v>96</v>
      </c>
      <c r="I6" s="12">
        <v>94</v>
      </c>
      <c r="J6" s="12">
        <v>92</v>
      </c>
      <c r="K6" s="12">
        <v>91</v>
      </c>
      <c r="L6" s="12">
        <v>90</v>
      </c>
      <c r="M6" s="7">
        <v>88</v>
      </c>
      <c r="N6" s="7">
        <v>88</v>
      </c>
      <c r="O6" s="7">
        <v>78</v>
      </c>
      <c r="P6" s="7">
        <v>73</v>
      </c>
      <c r="Q6" s="7">
        <v>84</v>
      </c>
    </row>
    <row r="12" spans="1:17">
      <c r="C12" s="38"/>
      <c r="D12" s="38"/>
      <c r="E12" s="38"/>
      <c r="F12" s="38"/>
      <c r="G12" s="38"/>
    </row>
    <row r="13" spans="1:17">
      <c r="C13" s="38"/>
      <c r="D13" s="38"/>
      <c r="E13" s="38"/>
      <c r="F13" s="38"/>
      <c r="G13" s="38"/>
    </row>
    <row r="14" spans="1:17">
      <c r="A14" s="1"/>
      <c r="B14" s="38"/>
      <c r="C14" s="38"/>
      <c r="D14" s="38"/>
      <c r="E14" s="38"/>
      <c r="F14" s="38"/>
      <c r="G14" s="38"/>
    </row>
    <row r="15" spans="1:17">
      <c r="A15" s="1"/>
      <c r="B15" s="38"/>
      <c r="C15" s="38"/>
      <c r="D15" s="38"/>
      <c r="E15" s="38"/>
      <c r="F15" s="38"/>
      <c r="G15" s="38"/>
    </row>
    <row r="29" spans="2:11">
      <c r="B29" s="74"/>
      <c r="C29" s="74"/>
      <c r="D29" s="74"/>
      <c r="E29" s="74"/>
      <c r="F29" s="74"/>
      <c r="G29" s="74"/>
      <c r="H29" s="74"/>
      <c r="I29" s="74"/>
    </row>
    <row r="30" spans="2:11">
      <c r="I30" s="74"/>
      <c r="J30" s="74"/>
      <c r="K30" s="74"/>
    </row>
    <row r="31" spans="2:11">
      <c r="B31" s="74"/>
      <c r="C31" s="74"/>
      <c r="D31" s="74"/>
      <c r="E31" s="74"/>
      <c r="F31" s="74"/>
      <c r="G31" s="74"/>
      <c r="H31" s="74"/>
      <c r="I31" s="74"/>
      <c r="J31" s="74"/>
      <c r="K31" s="74"/>
    </row>
    <row r="32" spans="2:11">
      <c r="B32" s="74"/>
      <c r="C32" s="74"/>
      <c r="D32" s="74"/>
      <c r="E32" s="74"/>
      <c r="F32" s="74"/>
      <c r="G32" s="74"/>
      <c r="H32" s="74"/>
      <c r="I32" s="74"/>
      <c r="J32" s="74"/>
      <c r="K32" s="74"/>
    </row>
    <row r="33" spans="2:11">
      <c r="B33" s="74"/>
      <c r="C33" s="74"/>
      <c r="D33" s="74"/>
      <c r="E33" s="74"/>
      <c r="F33" s="74"/>
      <c r="G33" s="74"/>
      <c r="H33" s="74"/>
      <c r="I33" s="74"/>
      <c r="J33" s="74"/>
      <c r="K33" s="74"/>
    </row>
  </sheetData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T18"/>
  <sheetViews>
    <sheetView workbookViewId="0">
      <selection activeCell="J14" sqref="J14"/>
    </sheetView>
  </sheetViews>
  <sheetFormatPr defaultColWidth="9.140625" defaultRowHeight="14.45"/>
  <cols>
    <col min="1" max="1" width="34.5703125" style="18" bestFit="1" customWidth="1"/>
    <col min="2" max="19" width="9.140625" style="18"/>
    <col min="20" max="20" width="9.140625" style="7"/>
    <col min="21" max="16384" width="9.140625" style="18"/>
  </cols>
  <sheetData>
    <row r="1" spans="1:20">
      <c r="A1" t="s">
        <v>198</v>
      </c>
      <c r="B1" s="18">
        <v>2005</v>
      </c>
      <c r="C1" s="18">
        <v>2006</v>
      </c>
      <c r="D1" s="18">
        <v>2007</v>
      </c>
      <c r="E1" s="18">
        <v>2008</v>
      </c>
      <c r="F1" s="18">
        <v>2009</v>
      </c>
      <c r="G1" s="18">
        <v>2010</v>
      </c>
      <c r="H1" s="18">
        <v>2011</v>
      </c>
      <c r="I1" s="18">
        <v>2012</v>
      </c>
      <c r="J1" s="18">
        <v>2013</v>
      </c>
      <c r="K1" s="18">
        <v>2014</v>
      </c>
      <c r="L1" s="18">
        <v>2015</v>
      </c>
      <c r="M1" s="18">
        <v>2016</v>
      </c>
      <c r="N1" s="18">
        <v>2017</v>
      </c>
      <c r="O1" s="18">
        <v>2018</v>
      </c>
      <c r="P1">
        <v>2019</v>
      </c>
      <c r="Q1">
        <v>2020</v>
      </c>
      <c r="R1">
        <v>2021</v>
      </c>
      <c r="S1">
        <v>2022</v>
      </c>
      <c r="T1" s="7">
        <v>2023</v>
      </c>
    </row>
    <row r="2" spans="1:20">
      <c r="A2" s="62" t="s">
        <v>199</v>
      </c>
      <c r="B2" s="90"/>
      <c r="C2" s="90"/>
      <c r="D2" s="90"/>
      <c r="E2" s="90"/>
      <c r="F2" s="90"/>
      <c r="G2" s="90"/>
      <c r="H2" s="91">
        <v>99</v>
      </c>
      <c r="I2" s="91">
        <v>99</v>
      </c>
      <c r="J2" s="91">
        <v>98.9</v>
      </c>
      <c r="K2" s="91">
        <v>98.9</v>
      </c>
      <c r="L2" s="91">
        <v>99.3</v>
      </c>
      <c r="M2" s="91">
        <v>99</v>
      </c>
      <c r="N2" s="91">
        <v>99.2</v>
      </c>
      <c r="O2" s="91">
        <v>98.9</v>
      </c>
      <c r="P2" s="91">
        <v>99.1</v>
      </c>
      <c r="Q2" s="91">
        <v>99</v>
      </c>
      <c r="R2" s="91">
        <v>99.2</v>
      </c>
      <c r="S2" s="91">
        <v>99.4</v>
      </c>
      <c r="T2" s="91">
        <v>99.2</v>
      </c>
    </row>
    <row r="3" spans="1:20">
      <c r="A3" s="62" t="s">
        <v>200</v>
      </c>
      <c r="B3" s="90">
        <v>1.2</v>
      </c>
      <c r="C3" s="90">
        <v>1.6</v>
      </c>
      <c r="D3" s="90">
        <v>1.5</v>
      </c>
      <c r="E3" s="90">
        <v>1.5</v>
      </c>
      <c r="F3" s="90">
        <v>1.1000000000000001</v>
      </c>
      <c r="G3" s="90">
        <v>1.1000000000000001</v>
      </c>
      <c r="H3" s="90">
        <v>0.9</v>
      </c>
      <c r="I3" s="90">
        <v>0.9</v>
      </c>
      <c r="J3" s="90">
        <v>0.9</v>
      </c>
      <c r="K3" s="90">
        <v>0.8</v>
      </c>
      <c r="L3" s="90">
        <v>0.4</v>
      </c>
      <c r="M3" s="90">
        <v>0.8</v>
      </c>
      <c r="N3" s="90">
        <v>0.5</v>
      </c>
      <c r="O3" s="90">
        <v>0.8</v>
      </c>
      <c r="P3" s="90">
        <v>0.7</v>
      </c>
      <c r="Q3" s="90">
        <v>0.8</v>
      </c>
      <c r="R3" s="90">
        <v>0.7</v>
      </c>
      <c r="S3" s="90">
        <v>0.6</v>
      </c>
      <c r="T3" s="7">
        <v>0.6</v>
      </c>
    </row>
    <row r="4" spans="1:20">
      <c r="A4" s="62" t="s">
        <v>201</v>
      </c>
      <c r="B4" s="90">
        <v>1.8</v>
      </c>
      <c r="C4" s="90">
        <v>1</v>
      </c>
      <c r="D4" s="90">
        <v>0.5</v>
      </c>
      <c r="E4" s="90">
        <v>0.5</v>
      </c>
      <c r="F4" s="90">
        <v>0.6</v>
      </c>
      <c r="G4" s="90">
        <v>0.3</v>
      </c>
      <c r="H4" s="90">
        <v>0</v>
      </c>
      <c r="I4" s="90">
        <v>0.1</v>
      </c>
      <c r="J4" s="90">
        <v>0</v>
      </c>
      <c r="K4" s="90">
        <v>0</v>
      </c>
      <c r="L4" s="90">
        <v>0</v>
      </c>
      <c r="M4" s="90">
        <v>0.1</v>
      </c>
      <c r="N4" s="90">
        <v>0</v>
      </c>
      <c r="O4" s="90">
        <v>0.1</v>
      </c>
      <c r="P4" s="90">
        <v>0.2</v>
      </c>
      <c r="Q4" s="90">
        <v>0.5</v>
      </c>
      <c r="R4" s="90">
        <v>0.8</v>
      </c>
      <c r="S4" s="90">
        <v>0.4</v>
      </c>
      <c r="T4" s="7">
        <v>0.8</v>
      </c>
    </row>
    <row r="6" spans="1:20">
      <c r="A6"/>
    </row>
    <row r="7" spans="1:20">
      <c r="A7"/>
      <c r="B7"/>
    </row>
    <row r="8" spans="1:20">
      <c r="A8"/>
      <c r="B8"/>
    </row>
    <row r="9" spans="1:20">
      <c r="A9"/>
      <c r="B9"/>
    </row>
    <row r="10" spans="1:20">
      <c r="A10"/>
      <c r="B10"/>
    </row>
    <row r="11" spans="1:20">
      <c r="A11"/>
      <c r="B11"/>
    </row>
    <row r="12" spans="1:20">
      <c r="A12"/>
      <c r="B12"/>
    </row>
    <row r="13" spans="1:20">
      <c r="A13"/>
      <c r="B13"/>
    </row>
    <row r="14" spans="1:20">
      <c r="A14"/>
      <c r="B14"/>
    </row>
    <row r="15" spans="1:20">
      <c r="A15"/>
      <c r="B15"/>
    </row>
    <row r="16" spans="1:20">
      <c r="A16"/>
      <c r="B16"/>
    </row>
    <row r="17" spans="1:2">
      <c r="A17"/>
      <c r="B17"/>
    </row>
    <row r="18" spans="1:2">
      <c r="A18"/>
      <c r="B18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R10"/>
  <sheetViews>
    <sheetView topLeftCell="AH1" workbookViewId="0">
      <selection activeCell="F10" sqref="F10"/>
    </sheetView>
  </sheetViews>
  <sheetFormatPr defaultRowHeight="14.45"/>
  <cols>
    <col min="1" max="1" width="38.85546875" customWidth="1"/>
    <col min="17" max="17" width="8.85546875"/>
    <col min="18" max="18" width="8.7109375" style="7"/>
  </cols>
  <sheetData>
    <row r="1" spans="1:18">
      <c r="A1" t="s">
        <v>202</v>
      </c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  <c r="H1">
        <v>2013</v>
      </c>
      <c r="I1">
        <v>2014</v>
      </c>
      <c r="J1">
        <v>2015</v>
      </c>
      <c r="K1">
        <v>2016</v>
      </c>
      <c r="L1">
        <v>2017</v>
      </c>
      <c r="M1">
        <v>2018</v>
      </c>
      <c r="N1">
        <v>2019</v>
      </c>
      <c r="O1">
        <v>2020</v>
      </c>
      <c r="P1">
        <v>2021</v>
      </c>
      <c r="Q1">
        <v>2022</v>
      </c>
      <c r="R1" s="7">
        <v>2023</v>
      </c>
    </row>
    <row r="2" spans="1:18">
      <c r="A2" t="s">
        <v>203</v>
      </c>
      <c r="B2" s="39">
        <v>6.7</v>
      </c>
      <c r="C2" s="39">
        <v>6.9</v>
      </c>
      <c r="D2" s="39">
        <v>6.9</v>
      </c>
      <c r="E2" s="39">
        <v>7.1</v>
      </c>
      <c r="F2" s="39">
        <v>7</v>
      </c>
      <c r="G2" s="39">
        <v>7</v>
      </c>
      <c r="H2" s="39">
        <v>6.9</v>
      </c>
      <c r="I2" s="39">
        <v>7</v>
      </c>
      <c r="J2" s="39">
        <v>6.9</v>
      </c>
      <c r="K2" s="39">
        <v>7.1</v>
      </c>
      <c r="L2" s="39">
        <v>7.2</v>
      </c>
      <c r="M2" s="39">
        <v>7.1</v>
      </c>
      <c r="N2" s="61">
        <v>7.1</v>
      </c>
      <c r="O2" s="61">
        <v>7.4</v>
      </c>
      <c r="P2" s="61">
        <v>7.5</v>
      </c>
      <c r="Q2" s="61">
        <v>7.5</v>
      </c>
      <c r="R2" s="61">
        <v>7.6</v>
      </c>
    </row>
    <row r="3" spans="1:18">
      <c r="A3" t="s">
        <v>204</v>
      </c>
      <c r="B3" s="39">
        <v>5.4</v>
      </c>
      <c r="C3" s="39">
        <v>5.8</v>
      </c>
      <c r="D3" s="39">
        <v>5.9</v>
      </c>
      <c r="E3" s="39">
        <v>6</v>
      </c>
      <c r="F3" s="39">
        <v>6.3</v>
      </c>
      <c r="G3" s="39">
        <v>6.3</v>
      </c>
      <c r="H3" s="39">
        <v>6.2</v>
      </c>
      <c r="I3" s="39">
        <v>6.2</v>
      </c>
      <c r="J3" s="39">
        <v>6.3</v>
      </c>
      <c r="K3" s="39">
        <v>6.4</v>
      </c>
      <c r="L3" s="39">
        <v>6.7</v>
      </c>
      <c r="M3" s="39">
        <v>6.6</v>
      </c>
      <c r="N3" s="61">
        <v>6.5</v>
      </c>
      <c r="O3" s="61">
        <v>7.2</v>
      </c>
      <c r="P3" s="61">
        <v>7</v>
      </c>
      <c r="Q3" s="61">
        <v>7</v>
      </c>
      <c r="R3" s="61">
        <v>6.9</v>
      </c>
    </row>
    <row r="5" spans="1:18">
      <c r="B5" s="23"/>
    </row>
    <row r="6" spans="1:18" ht="15" customHeight="1">
      <c r="C6" s="5"/>
      <c r="D6" s="5"/>
      <c r="E6" s="5"/>
      <c r="F6" s="5"/>
      <c r="G6" s="5"/>
      <c r="H6" s="5"/>
      <c r="I6" s="5"/>
    </row>
    <row r="9" spans="1:18">
      <c r="P9" s="39"/>
      <c r="Q9" s="39"/>
    </row>
    <row r="10" spans="1:18">
      <c r="P10" s="39"/>
      <c r="Q10" s="39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R15"/>
  <sheetViews>
    <sheetView workbookViewId="0">
      <selection activeCell="E11" sqref="E11"/>
    </sheetView>
  </sheetViews>
  <sheetFormatPr defaultRowHeight="14.45"/>
  <cols>
    <col min="1" max="1" width="35.42578125" customWidth="1"/>
    <col min="17" max="17" width="8.85546875" style="7"/>
    <col min="18" max="18" width="8.7109375" style="7"/>
  </cols>
  <sheetData>
    <row r="1" spans="1:18">
      <c r="A1" t="s">
        <v>205</v>
      </c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  <c r="H1">
        <v>2013</v>
      </c>
      <c r="I1">
        <v>2014</v>
      </c>
      <c r="J1">
        <v>2015</v>
      </c>
      <c r="K1">
        <v>2016</v>
      </c>
      <c r="L1">
        <v>2017</v>
      </c>
      <c r="M1">
        <v>2018</v>
      </c>
      <c r="N1">
        <v>2019</v>
      </c>
      <c r="O1">
        <v>2020</v>
      </c>
      <c r="P1">
        <v>2021</v>
      </c>
      <c r="Q1" s="7">
        <v>2022</v>
      </c>
      <c r="R1" s="7">
        <v>2023</v>
      </c>
    </row>
    <row r="2" spans="1:18">
      <c r="A2" t="s">
        <v>206</v>
      </c>
      <c r="B2" s="13">
        <v>12874</v>
      </c>
      <c r="C2" s="13">
        <v>9082</v>
      </c>
      <c r="D2" s="13">
        <v>11019</v>
      </c>
      <c r="E2" s="13">
        <v>10549</v>
      </c>
      <c r="F2" s="13">
        <v>9086</v>
      </c>
      <c r="G2" s="13">
        <v>8442</v>
      </c>
      <c r="H2" s="13">
        <v>8471</v>
      </c>
      <c r="I2" s="13">
        <v>8520</v>
      </c>
      <c r="J2" s="13">
        <v>9716</v>
      </c>
      <c r="K2" s="13">
        <v>10789</v>
      </c>
      <c r="L2" s="13">
        <v>8047</v>
      </c>
      <c r="M2" s="13">
        <v>7415</v>
      </c>
      <c r="N2" s="8">
        <v>7751</v>
      </c>
      <c r="O2" s="8">
        <v>6588</v>
      </c>
      <c r="P2" s="8">
        <v>6851</v>
      </c>
      <c r="Q2" s="8">
        <v>7890</v>
      </c>
      <c r="R2" s="8">
        <v>7613</v>
      </c>
    </row>
    <row r="3" spans="1:18">
      <c r="A3" t="s">
        <v>207</v>
      </c>
      <c r="B3" s="40">
        <v>0.62368199097661892</v>
      </c>
      <c r="C3" s="40">
        <v>0.4502840676685429</v>
      </c>
      <c r="D3" s="40">
        <v>0.4800585532893748</v>
      </c>
      <c r="E3" s="40">
        <v>0.46751151716328776</v>
      </c>
      <c r="F3" s="40">
        <v>0.35962808613816982</v>
      </c>
      <c r="G3" s="40">
        <v>0.29461886084197059</v>
      </c>
      <c r="H3" s="40">
        <v>0.28000000000000003</v>
      </c>
      <c r="I3" s="40">
        <v>0.25</v>
      </c>
      <c r="J3" s="40">
        <v>0.28999999999999998</v>
      </c>
      <c r="K3" s="40">
        <v>0.3</v>
      </c>
      <c r="L3" s="40">
        <v>0.3</v>
      </c>
      <c r="M3" s="40">
        <v>0.3</v>
      </c>
      <c r="N3" s="92">
        <v>0.3</v>
      </c>
      <c r="O3" s="92">
        <v>0.19</v>
      </c>
      <c r="P3" s="92">
        <v>0.2</v>
      </c>
      <c r="Q3" s="92">
        <v>0.2</v>
      </c>
      <c r="R3" s="141">
        <v>0.2</v>
      </c>
    </row>
    <row r="9" spans="1:18">
      <c r="P9" s="13"/>
      <c r="Q9" s="8"/>
    </row>
    <row r="10" spans="1:18">
      <c r="P10" s="72"/>
      <c r="Q10" s="142"/>
    </row>
    <row r="15" spans="1:18" ht="15" customHeight="1">
      <c r="A15" s="6"/>
      <c r="B15" s="6"/>
      <c r="C15" s="6"/>
      <c r="D15" s="6"/>
      <c r="E15" s="6"/>
      <c r="F15" s="6"/>
      <c r="G15" s="6"/>
      <c r="H15" s="6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R17"/>
  <sheetViews>
    <sheetView workbookViewId="0">
      <selection activeCell="H24" sqref="H24"/>
    </sheetView>
  </sheetViews>
  <sheetFormatPr defaultRowHeight="14.45"/>
  <cols>
    <col min="1" max="1" width="35.42578125" customWidth="1"/>
    <col min="17" max="17" width="8.85546875"/>
    <col min="18" max="18" width="8.7109375" style="7"/>
  </cols>
  <sheetData>
    <row r="1" spans="1:18">
      <c r="A1" t="s">
        <v>208</v>
      </c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  <c r="H1">
        <v>2013</v>
      </c>
      <c r="I1">
        <v>2014</v>
      </c>
      <c r="J1">
        <v>2015</v>
      </c>
      <c r="K1">
        <v>2016</v>
      </c>
      <c r="L1">
        <v>2017</v>
      </c>
      <c r="M1">
        <v>2018</v>
      </c>
      <c r="N1">
        <v>2019</v>
      </c>
      <c r="O1">
        <v>2020</v>
      </c>
      <c r="P1">
        <v>2021</v>
      </c>
      <c r="Q1">
        <v>2022</v>
      </c>
      <c r="R1" s="7">
        <v>2023</v>
      </c>
    </row>
    <row r="2" spans="1:18">
      <c r="A2" t="s">
        <v>209</v>
      </c>
      <c r="B2" s="13">
        <v>93147</v>
      </c>
      <c r="C2" s="13">
        <v>80369</v>
      </c>
      <c r="D2" s="13">
        <v>80000</v>
      </c>
      <c r="E2" s="13">
        <v>83334</v>
      </c>
      <c r="F2" s="13">
        <v>83972</v>
      </c>
      <c r="G2" s="13">
        <v>81906</v>
      </c>
      <c r="H2" s="13">
        <v>88699</v>
      </c>
      <c r="I2" s="13">
        <v>100300</v>
      </c>
      <c r="J2" s="13">
        <v>85000</v>
      </c>
      <c r="K2" s="13">
        <v>81700</v>
      </c>
      <c r="L2" s="13">
        <v>76600</v>
      </c>
      <c r="M2" s="8">
        <v>65000</v>
      </c>
      <c r="N2" s="8">
        <v>68800</v>
      </c>
      <c r="O2" s="8">
        <v>85000</v>
      </c>
      <c r="P2" s="8">
        <v>80700</v>
      </c>
      <c r="Q2" s="8">
        <v>68500</v>
      </c>
      <c r="R2" s="8">
        <v>69100</v>
      </c>
    </row>
    <row r="3" spans="1:18">
      <c r="A3" t="s">
        <v>210</v>
      </c>
      <c r="B3" s="58">
        <v>4.5125140914633466</v>
      </c>
      <c r="C3" s="58">
        <v>3.9846818139675317</v>
      </c>
      <c r="D3" s="58">
        <v>3.4853148437380876</v>
      </c>
      <c r="E3" s="58">
        <v>3.6932035995151602</v>
      </c>
      <c r="F3" s="58">
        <v>3.3236506327530702</v>
      </c>
      <c r="G3" s="58">
        <v>2.8584520748782807</v>
      </c>
      <c r="H3" s="58">
        <v>2.8000000000000003</v>
      </c>
      <c r="I3" s="58">
        <v>3</v>
      </c>
      <c r="J3" s="58">
        <v>2.6</v>
      </c>
      <c r="K3" s="58">
        <v>2.4</v>
      </c>
      <c r="L3" s="58">
        <v>2.4</v>
      </c>
      <c r="M3" s="92">
        <v>2.1</v>
      </c>
      <c r="N3" s="92">
        <v>2.2000000000000002</v>
      </c>
      <c r="O3" s="92">
        <v>2.5</v>
      </c>
      <c r="P3" s="92">
        <v>2.2999999999999998</v>
      </c>
      <c r="Q3" s="92">
        <v>2.4</v>
      </c>
      <c r="R3" s="141">
        <v>3.1</v>
      </c>
    </row>
    <row r="9" spans="1:18">
      <c r="P9" s="13"/>
      <c r="Q9" s="13"/>
    </row>
    <row r="10" spans="1:18">
      <c r="P10" s="72"/>
      <c r="Q10" s="72"/>
    </row>
    <row r="17" spans="1:9" ht="15" customHeight="1">
      <c r="A17" s="5"/>
      <c r="B17" s="5"/>
      <c r="C17" s="5"/>
      <c r="D17" s="5"/>
      <c r="E17" s="5"/>
      <c r="F17" s="5"/>
      <c r="G17" s="5"/>
      <c r="H17" s="5"/>
      <c r="I17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7"/>
  <sheetViews>
    <sheetView workbookViewId="0">
      <pane xSplit="1" ySplit="1" topLeftCell="B2" activePane="bottomRight" state="frozen"/>
      <selection pane="bottomRight" activeCell="F33" sqref="F33"/>
      <selection pane="bottomLeft" activeCell="L19" sqref="L19"/>
      <selection pane="topRight" activeCell="L19" sqref="L19"/>
    </sheetView>
  </sheetViews>
  <sheetFormatPr defaultColWidth="9.140625" defaultRowHeight="14.45"/>
  <cols>
    <col min="1" max="1" width="29.5703125" style="18" customWidth="1"/>
    <col min="2" max="17" width="15.5703125" style="18" customWidth="1"/>
    <col min="18" max="18" width="15" style="18" bestFit="1" customWidth="1"/>
    <col min="19" max="20" width="15.85546875" style="18" bestFit="1" customWidth="1"/>
    <col min="21" max="21" width="15.5703125" style="7" customWidth="1"/>
    <col min="22" max="16384" width="9.140625" style="18"/>
  </cols>
  <sheetData>
    <row r="1" spans="1:21">
      <c r="A1" s="18" t="s">
        <v>17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</row>
    <row r="2" spans="1:21" s="28" customFormat="1">
      <c r="A2" s="28" t="s">
        <v>18</v>
      </c>
      <c r="B2" s="29">
        <v>1657000000</v>
      </c>
      <c r="C2" s="29">
        <v>1561000000</v>
      </c>
      <c r="D2" s="29">
        <v>1671000000</v>
      </c>
      <c r="E2" s="29">
        <v>1655000000</v>
      </c>
      <c r="F2" s="29">
        <v>1807000000</v>
      </c>
      <c r="G2" s="29">
        <v>1876000000</v>
      </c>
      <c r="H2" s="29">
        <v>1880000000</v>
      </c>
      <c r="I2" s="29">
        <v>1912000000</v>
      </c>
      <c r="J2" s="29">
        <v>1846000000</v>
      </c>
      <c r="K2" s="29">
        <v>1737000000</v>
      </c>
      <c r="L2" s="29">
        <v>1766000000</v>
      </c>
      <c r="M2" s="29">
        <v>1664000000</v>
      </c>
      <c r="N2" s="29">
        <v>1696000000</v>
      </c>
      <c r="O2" s="29">
        <v>1711000000</v>
      </c>
      <c r="P2" s="29">
        <v>1855000000</v>
      </c>
      <c r="Q2" s="60">
        <v>1813000000</v>
      </c>
      <c r="R2" s="60">
        <v>1976000000</v>
      </c>
      <c r="S2" s="60">
        <v>2237000000</v>
      </c>
      <c r="T2" s="60">
        <v>2281000000</v>
      </c>
      <c r="U2" s="60">
        <v>3415000000</v>
      </c>
    </row>
    <row r="3" spans="1:21" s="28" customFormat="1">
      <c r="A3" s="28" t="s">
        <v>19</v>
      </c>
      <c r="B3" s="29">
        <v>4376000000</v>
      </c>
      <c r="C3" s="29">
        <v>4381000000</v>
      </c>
      <c r="D3" s="29">
        <v>4075000000</v>
      </c>
      <c r="E3" s="29">
        <v>3092000000</v>
      </c>
      <c r="F3" s="29">
        <v>2716000000</v>
      </c>
      <c r="G3" s="29">
        <v>4675000000</v>
      </c>
      <c r="H3" s="29">
        <v>5385000000</v>
      </c>
      <c r="I3" s="29">
        <v>4900000000</v>
      </c>
      <c r="J3" s="29">
        <v>5937000000</v>
      </c>
      <c r="K3" s="29">
        <v>6620000000</v>
      </c>
      <c r="L3" s="29">
        <v>6932000000</v>
      </c>
      <c r="M3" s="29">
        <v>6394000000</v>
      </c>
      <c r="N3" s="29">
        <v>5581000000</v>
      </c>
      <c r="O3" s="29">
        <v>4917000000</v>
      </c>
      <c r="P3" s="29">
        <v>4090000000</v>
      </c>
      <c r="Q3" s="60">
        <v>3643000000</v>
      </c>
      <c r="R3" s="60">
        <v>4158000000</v>
      </c>
      <c r="S3" s="60">
        <v>3553000000</v>
      </c>
      <c r="T3" s="60">
        <v>2508000000</v>
      </c>
      <c r="U3" s="60">
        <v>2906000000</v>
      </c>
    </row>
    <row r="4" spans="1:21" s="28" customFormat="1">
      <c r="A4" s="28" t="s">
        <v>20</v>
      </c>
      <c r="B4" s="29">
        <v>845000000</v>
      </c>
      <c r="C4" s="29">
        <v>1023000000</v>
      </c>
      <c r="D4" s="29">
        <v>1376000000</v>
      </c>
      <c r="E4" s="29">
        <v>1270000000</v>
      </c>
      <c r="F4" s="29">
        <v>1133000000</v>
      </c>
      <c r="G4" s="29">
        <v>1305000000</v>
      </c>
      <c r="H4" s="29">
        <v>1564000000</v>
      </c>
      <c r="I4" s="29">
        <v>1641000000</v>
      </c>
      <c r="J4" s="29">
        <v>1679000000</v>
      </c>
      <c r="K4" s="29">
        <v>1564000000</v>
      </c>
      <c r="L4" s="29">
        <v>1535000000</v>
      </c>
      <c r="M4" s="29">
        <v>1484000000</v>
      </c>
      <c r="N4" s="29">
        <v>1514000000</v>
      </c>
      <c r="O4" s="29">
        <v>1577000000</v>
      </c>
      <c r="P4" s="29">
        <v>1645000000</v>
      </c>
      <c r="Q4" s="60">
        <v>1748000000</v>
      </c>
      <c r="R4" s="60">
        <v>1963000000</v>
      </c>
      <c r="S4" s="60">
        <v>1977000000</v>
      </c>
      <c r="T4" s="60">
        <v>1963000000</v>
      </c>
      <c r="U4" s="60">
        <v>2205000000</v>
      </c>
    </row>
    <row r="5" spans="1:21">
      <c r="A5" s="11" t="s">
        <v>21</v>
      </c>
      <c r="B5" s="29">
        <v>1504000000</v>
      </c>
      <c r="C5" s="29">
        <v>1565000000</v>
      </c>
      <c r="D5" s="29">
        <v>1762000000</v>
      </c>
      <c r="E5" s="29">
        <v>1940000000</v>
      </c>
      <c r="F5" s="29">
        <v>2153000000</v>
      </c>
      <c r="G5" s="29">
        <v>2350000000</v>
      </c>
      <c r="H5" s="29">
        <v>2508000000</v>
      </c>
      <c r="I5" s="29">
        <v>2621000000</v>
      </c>
      <c r="J5" s="29">
        <v>2424000000</v>
      </c>
      <c r="K5" s="29">
        <v>2446000000</v>
      </c>
      <c r="L5" s="29">
        <v>2710000000</v>
      </c>
      <c r="M5" s="29">
        <v>2827000000</v>
      </c>
      <c r="N5" s="29">
        <v>2903000000</v>
      </c>
      <c r="O5" s="29">
        <v>2966000000</v>
      </c>
      <c r="P5" s="29">
        <v>2968000000</v>
      </c>
      <c r="Q5" s="60">
        <v>3026000000</v>
      </c>
      <c r="R5" s="60">
        <v>3121000000</v>
      </c>
      <c r="S5" s="60">
        <v>3294000000</v>
      </c>
      <c r="T5" s="60">
        <v>3375000000</v>
      </c>
      <c r="U5" s="60">
        <v>3828000000</v>
      </c>
    </row>
    <row r="6" spans="1:21">
      <c r="A6" s="11" t="s">
        <v>22</v>
      </c>
      <c r="B6" s="29">
        <v>0</v>
      </c>
      <c r="C6" s="29">
        <v>0</v>
      </c>
      <c r="D6" s="29">
        <v>148000000</v>
      </c>
      <c r="E6" s="29">
        <v>450000000</v>
      </c>
      <c r="F6" s="29">
        <v>780000000</v>
      </c>
      <c r="G6" s="29">
        <v>1091000000</v>
      </c>
      <c r="H6" s="29">
        <v>1500000000</v>
      </c>
      <c r="I6" s="29">
        <v>1922000000</v>
      </c>
      <c r="J6" s="29">
        <v>2312000000</v>
      </c>
      <c r="K6" s="29">
        <v>2604000000</v>
      </c>
      <c r="L6" s="29">
        <v>3112000000</v>
      </c>
      <c r="M6" s="29">
        <v>3530000000</v>
      </c>
      <c r="N6" s="29">
        <v>4097000000</v>
      </c>
      <c r="O6" s="29">
        <v>4580000000</v>
      </c>
      <c r="P6" s="29">
        <v>5182000000</v>
      </c>
      <c r="Q6" s="60">
        <v>5761000000</v>
      </c>
      <c r="R6" s="60">
        <v>6362000000</v>
      </c>
      <c r="S6" s="60">
        <v>6857000000</v>
      </c>
      <c r="T6" s="60">
        <v>7490000000</v>
      </c>
      <c r="U6" s="60">
        <v>9027000000</v>
      </c>
    </row>
    <row r="7" spans="1:21">
      <c r="A7" s="11" t="s">
        <v>23</v>
      </c>
      <c r="B7" s="29">
        <v>9520000000</v>
      </c>
      <c r="C7" s="29">
        <v>8868000000</v>
      </c>
      <c r="D7" s="29">
        <v>8650000000</v>
      </c>
      <c r="E7" s="29">
        <v>8534000000</v>
      </c>
      <c r="F7" s="29">
        <v>8545000000</v>
      </c>
      <c r="G7" s="29">
        <v>8179000000</v>
      </c>
      <c r="H7" s="29">
        <v>7754000000</v>
      </c>
      <c r="I7" s="29">
        <v>7247000000</v>
      </c>
      <c r="J7" s="29">
        <v>6498000000</v>
      </c>
      <c r="K7" s="29">
        <v>5655000000</v>
      </c>
      <c r="L7" s="29">
        <v>5368000000</v>
      </c>
      <c r="M7" s="29">
        <v>4966000000</v>
      </c>
      <c r="N7" s="29">
        <v>4608000000</v>
      </c>
      <c r="O7" s="29">
        <v>4355000000</v>
      </c>
      <c r="P7" s="29">
        <v>4132000000</v>
      </c>
      <c r="Q7" s="60">
        <v>3938000000</v>
      </c>
      <c r="R7" s="60">
        <v>3670000000</v>
      </c>
      <c r="S7" s="60">
        <v>3362000000</v>
      </c>
      <c r="T7" s="60">
        <v>3187000000</v>
      </c>
      <c r="U7" s="60">
        <v>3314000000</v>
      </c>
    </row>
    <row r="8" spans="1:21">
      <c r="A8"/>
      <c r="B8"/>
      <c r="S8" s="28"/>
      <c r="T8" s="28"/>
      <c r="U8" s="11"/>
    </row>
    <row r="9" spans="1:21">
      <c r="A9"/>
      <c r="B9"/>
      <c r="O9" s="19"/>
      <c r="P9" s="19"/>
      <c r="U9" s="60"/>
    </row>
    <row r="26" spans="22:22">
      <c r="V26"/>
    </row>
    <row r="27" spans="22:22">
      <c r="V2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1"/>
  <sheetViews>
    <sheetView workbookViewId="0">
      <pane xSplit="1" ySplit="1" topLeftCell="O2" activePane="bottomRight" state="frozen"/>
      <selection pane="bottomRight" activeCell="D26" sqref="D26"/>
      <selection pane="bottomLeft" activeCell="L19" sqref="L19"/>
      <selection pane="topRight" activeCell="L19" sqref="L19"/>
    </sheetView>
  </sheetViews>
  <sheetFormatPr defaultColWidth="9.140625" defaultRowHeight="14.45"/>
  <cols>
    <col min="1" max="1" width="31.5703125" style="18" customWidth="1"/>
    <col min="2" max="16" width="14.5703125" style="18" customWidth="1"/>
    <col min="17" max="17" width="14.85546875" style="18" customWidth="1"/>
    <col min="18" max="19" width="15" style="18" bestFit="1" customWidth="1"/>
    <col min="20" max="20" width="15" style="7" bestFit="1" customWidth="1"/>
    <col min="21" max="21" width="17.140625" style="7" customWidth="1"/>
    <col min="22" max="16384" width="9.140625" style="18"/>
  </cols>
  <sheetData>
    <row r="1" spans="1:21">
      <c r="A1" s="18" t="s">
        <v>24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 s="7">
        <v>2022</v>
      </c>
      <c r="U1" s="7">
        <v>2023</v>
      </c>
    </row>
    <row r="2" spans="1:21" s="28" customFormat="1">
      <c r="A2" s="28" t="s">
        <v>25</v>
      </c>
      <c r="B2" s="29">
        <v>4376000000</v>
      </c>
      <c r="C2" s="29">
        <v>4381000000</v>
      </c>
      <c r="D2" s="29">
        <v>4075000000</v>
      </c>
      <c r="E2" s="29">
        <v>3092000000</v>
      </c>
      <c r="F2" s="29">
        <v>2716000000</v>
      </c>
      <c r="G2" s="29">
        <v>4675000000</v>
      </c>
      <c r="H2" s="29">
        <v>5385000000</v>
      </c>
      <c r="I2" s="29">
        <v>4900000000</v>
      </c>
      <c r="J2" s="29">
        <v>5937000000</v>
      </c>
      <c r="K2" s="29">
        <v>6620000000</v>
      </c>
      <c r="L2" s="29">
        <v>6932000000</v>
      </c>
      <c r="M2" s="29">
        <v>6394000000</v>
      </c>
      <c r="N2" s="29">
        <v>5581000000</v>
      </c>
      <c r="O2" s="29">
        <v>4917000000</v>
      </c>
      <c r="P2" s="29">
        <v>4090000000</v>
      </c>
      <c r="Q2" s="69">
        <v>3643000000</v>
      </c>
      <c r="R2" s="69">
        <v>4158000000</v>
      </c>
      <c r="S2" s="69">
        <v>3553000000</v>
      </c>
      <c r="T2" s="11">
        <v>2508000000</v>
      </c>
      <c r="U2" s="60">
        <v>2906000000</v>
      </c>
    </row>
    <row r="3" spans="1:21">
      <c r="A3" s="18" t="s">
        <v>26</v>
      </c>
      <c r="B3" s="50">
        <v>15008</v>
      </c>
      <c r="C3" s="50">
        <v>15152</v>
      </c>
      <c r="D3" s="50">
        <v>15298</v>
      </c>
      <c r="E3" s="50">
        <v>15808</v>
      </c>
      <c r="F3" s="50">
        <v>16406</v>
      </c>
      <c r="G3" s="50">
        <v>17980</v>
      </c>
      <c r="H3" s="50">
        <v>18814</v>
      </c>
      <c r="I3" s="50">
        <v>19074</v>
      </c>
      <c r="J3" s="50">
        <v>18979</v>
      </c>
      <c r="K3" s="50">
        <v>19128</v>
      </c>
      <c r="L3" s="50">
        <v>18891</v>
      </c>
      <c r="M3" s="50">
        <v>18744</v>
      </c>
      <c r="N3" s="50">
        <v>16931</v>
      </c>
      <c r="O3" s="50">
        <v>17307</v>
      </c>
      <c r="P3" s="52">
        <v>17940</v>
      </c>
      <c r="Q3" s="52">
        <v>18907</v>
      </c>
      <c r="R3" s="52">
        <v>18939</v>
      </c>
      <c r="S3" s="52">
        <v>19035</v>
      </c>
      <c r="T3" s="52">
        <v>19973</v>
      </c>
      <c r="U3" s="52">
        <v>22394</v>
      </c>
    </row>
    <row r="5" spans="1:21">
      <c r="A5"/>
      <c r="B5"/>
    </row>
    <row r="6" spans="1:21">
      <c r="A6"/>
      <c r="B6"/>
    </row>
    <row r="7" spans="1:21">
      <c r="A7"/>
      <c r="B7"/>
    </row>
    <row r="8" spans="1:21">
      <c r="A8"/>
      <c r="B8"/>
    </row>
    <row r="9" spans="1:21">
      <c r="A9"/>
      <c r="B9"/>
    </row>
    <row r="10" spans="1:21">
      <c r="A10"/>
      <c r="B10"/>
    </row>
    <row r="11" spans="1:21">
      <c r="A11"/>
      <c r="B1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9"/>
  <sheetViews>
    <sheetView workbookViewId="0">
      <pane xSplit="1" ySplit="1" topLeftCell="M2" activePane="bottomRight" state="frozen"/>
      <selection pane="bottomRight" activeCell="S34" sqref="S34"/>
      <selection pane="bottomLeft" activeCell="L19" sqref="L19"/>
      <selection pane="topRight" activeCell="L19" sqref="L19"/>
    </sheetView>
  </sheetViews>
  <sheetFormatPr defaultColWidth="9.140625" defaultRowHeight="14.45"/>
  <cols>
    <col min="1" max="1" width="45.42578125" style="18" customWidth="1"/>
    <col min="2" max="11" width="15.42578125" style="18" customWidth="1"/>
    <col min="12" max="17" width="18.140625" style="18" customWidth="1"/>
    <col min="18" max="18" width="16" style="18" customWidth="1"/>
    <col min="19" max="20" width="16.85546875" style="18" customWidth="1"/>
    <col min="21" max="21" width="16.42578125" style="7" customWidth="1"/>
    <col min="22" max="16384" width="9.140625" style="18"/>
  </cols>
  <sheetData>
    <row r="1" spans="1:21">
      <c r="A1" s="18" t="s">
        <v>27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</row>
    <row r="2" spans="1:21">
      <c r="A2" s="7" t="s">
        <v>28</v>
      </c>
      <c r="B2" s="29">
        <v>1504000000</v>
      </c>
      <c r="C2" s="29">
        <v>1565000000</v>
      </c>
      <c r="D2" s="29">
        <v>1762000000</v>
      </c>
      <c r="E2" s="29">
        <v>1940000000</v>
      </c>
      <c r="F2" s="29">
        <v>2153000000</v>
      </c>
      <c r="G2" s="29">
        <v>2350000000</v>
      </c>
      <c r="H2" s="29">
        <v>2508000000</v>
      </c>
      <c r="I2" s="29">
        <v>2621000000</v>
      </c>
      <c r="J2" s="29">
        <v>2424000000</v>
      </c>
      <c r="K2" s="29">
        <v>2446000000</v>
      </c>
      <c r="L2" s="29">
        <v>2710000000</v>
      </c>
      <c r="M2" s="29">
        <v>2827000000</v>
      </c>
      <c r="N2" s="29">
        <v>2903000000</v>
      </c>
      <c r="O2" s="29">
        <v>2966000000</v>
      </c>
      <c r="P2" s="29">
        <v>2968000000</v>
      </c>
      <c r="Q2" s="60">
        <v>3026000000</v>
      </c>
      <c r="R2" s="60">
        <v>3121000000</v>
      </c>
      <c r="S2" s="60">
        <v>3294000000</v>
      </c>
      <c r="T2" s="60">
        <v>3375000000</v>
      </c>
      <c r="U2" s="60">
        <v>3828000000</v>
      </c>
    </row>
    <row r="3" spans="1:21">
      <c r="A3" s="7" t="s">
        <v>29</v>
      </c>
      <c r="B3" s="29">
        <v>488000000</v>
      </c>
      <c r="C3" s="29">
        <v>471000000</v>
      </c>
      <c r="D3" s="29">
        <v>471000000</v>
      </c>
      <c r="E3" s="29">
        <v>419000000</v>
      </c>
      <c r="F3" s="29">
        <v>405000000</v>
      </c>
      <c r="G3" s="29">
        <v>366000000</v>
      </c>
      <c r="H3" s="29">
        <v>332000000</v>
      </c>
      <c r="I3" s="29">
        <v>295000000</v>
      </c>
      <c r="J3" s="29">
        <v>255000000</v>
      </c>
      <c r="K3" s="29">
        <v>207000000</v>
      </c>
      <c r="L3" s="29">
        <v>194000000</v>
      </c>
      <c r="M3" s="29">
        <v>171000000</v>
      </c>
      <c r="N3" s="29">
        <v>153000000</v>
      </c>
      <c r="O3" s="29">
        <v>138000000</v>
      </c>
      <c r="P3" s="29">
        <v>125000000</v>
      </c>
      <c r="Q3" s="60">
        <v>113000000</v>
      </c>
      <c r="R3" s="60">
        <v>103000000</v>
      </c>
      <c r="S3" s="60">
        <v>90000000</v>
      </c>
      <c r="T3" s="60">
        <v>82000000</v>
      </c>
      <c r="U3" s="60">
        <v>79000000</v>
      </c>
    </row>
    <row r="4" spans="1:21">
      <c r="A4" s="7" t="s">
        <v>30</v>
      </c>
      <c r="B4" s="29">
        <v>0</v>
      </c>
      <c r="C4" s="29">
        <v>0</v>
      </c>
      <c r="D4" s="29">
        <v>148000000</v>
      </c>
      <c r="E4" s="29">
        <v>450000000</v>
      </c>
      <c r="F4" s="29">
        <v>780000000</v>
      </c>
      <c r="G4" s="29">
        <v>1091000000</v>
      </c>
      <c r="H4" s="29">
        <v>1500000000</v>
      </c>
      <c r="I4" s="29">
        <v>1922000000</v>
      </c>
      <c r="J4" s="29">
        <v>2312000000</v>
      </c>
      <c r="K4" s="29">
        <v>2604000000</v>
      </c>
      <c r="L4" s="29">
        <v>3112000000</v>
      </c>
      <c r="M4" s="29">
        <v>3530000000</v>
      </c>
      <c r="N4" s="29">
        <v>4097000000</v>
      </c>
      <c r="O4" s="29">
        <v>4580000000</v>
      </c>
      <c r="P4" s="29">
        <v>5182000000</v>
      </c>
      <c r="Q4" s="60">
        <v>5761000000</v>
      </c>
      <c r="R4" s="60">
        <v>6362000000</v>
      </c>
      <c r="S4" s="60">
        <v>6857000000</v>
      </c>
      <c r="T4" s="60">
        <v>7490000000</v>
      </c>
      <c r="U4" s="60">
        <v>9027000000</v>
      </c>
    </row>
    <row r="5" spans="1:21">
      <c r="A5" s="7" t="s">
        <v>31</v>
      </c>
      <c r="B5" s="29">
        <v>9520000000</v>
      </c>
      <c r="C5" s="29">
        <v>8868000000</v>
      </c>
      <c r="D5" s="29">
        <v>8650000000</v>
      </c>
      <c r="E5" s="29">
        <v>8534000000</v>
      </c>
      <c r="F5" s="29">
        <v>8545000000</v>
      </c>
      <c r="G5" s="29">
        <v>8179000000</v>
      </c>
      <c r="H5" s="29">
        <v>7754000000</v>
      </c>
      <c r="I5" s="29">
        <v>7247000000</v>
      </c>
      <c r="J5" s="29">
        <v>6498000000</v>
      </c>
      <c r="K5" s="29">
        <v>5655000000</v>
      </c>
      <c r="L5" s="29">
        <v>5368000000</v>
      </c>
      <c r="M5" s="29">
        <v>4966000000</v>
      </c>
      <c r="N5" s="29">
        <v>4608000000</v>
      </c>
      <c r="O5" s="29">
        <v>4355000000</v>
      </c>
      <c r="P5" s="29">
        <v>4132000000</v>
      </c>
      <c r="Q5" s="60">
        <v>3938000000</v>
      </c>
      <c r="R5" s="60">
        <v>3670000000</v>
      </c>
      <c r="S5" s="60">
        <v>3362000000</v>
      </c>
      <c r="T5" s="60">
        <v>3187000000</v>
      </c>
      <c r="U5" s="60">
        <v>3314000000</v>
      </c>
    </row>
    <row r="6" spans="1:21">
      <c r="A6" s="7" t="s">
        <v>32</v>
      </c>
      <c r="B6" s="20">
        <v>963900</v>
      </c>
      <c r="C6" s="20">
        <v>903700</v>
      </c>
      <c r="D6" s="20">
        <v>861300</v>
      </c>
      <c r="E6" s="20">
        <v>844200</v>
      </c>
      <c r="F6" s="20">
        <v>834800</v>
      </c>
      <c r="G6" s="20">
        <v>830800</v>
      </c>
      <c r="H6" s="20">
        <v>831900</v>
      </c>
      <c r="I6" s="20">
        <v>824500</v>
      </c>
      <c r="J6" s="20">
        <v>816900</v>
      </c>
      <c r="K6" s="20">
        <v>817900</v>
      </c>
      <c r="L6" s="20">
        <v>820400</v>
      </c>
      <c r="M6" s="20">
        <v>808600</v>
      </c>
      <c r="N6" s="20">
        <v>806900</v>
      </c>
      <c r="O6" s="20">
        <v>807500</v>
      </c>
      <c r="P6" s="20">
        <v>812000</v>
      </c>
      <c r="Q6" s="88">
        <v>818400</v>
      </c>
      <c r="R6" s="88">
        <v>815600</v>
      </c>
      <c r="S6" s="88">
        <v>818100</v>
      </c>
      <c r="T6" s="88">
        <v>828000</v>
      </c>
      <c r="U6" s="88">
        <v>840700</v>
      </c>
    </row>
    <row r="7" spans="1:21">
      <c r="L7" s="28"/>
      <c r="M7" s="28"/>
      <c r="N7" s="28"/>
      <c r="O7" s="28"/>
      <c r="P7" s="28"/>
    </row>
    <row r="8" spans="1:21">
      <c r="A8"/>
      <c r="B8"/>
    </row>
    <row r="9" spans="1:21">
      <c r="A9"/>
      <c r="B9"/>
    </row>
    <row r="10" spans="1:21">
      <c r="A10"/>
      <c r="B10"/>
      <c r="Q10"/>
    </row>
    <row r="11" spans="1:21">
      <c r="A11"/>
      <c r="B11"/>
      <c r="Q11" s="69"/>
    </row>
    <row r="12" spans="1:21">
      <c r="A12"/>
      <c r="B12"/>
      <c r="Q12" s="69"/>
    </row>
    <row r="13" spans="1:21">
      <c r="A13"/>
      <c r="B13"/>
      <c r="Q13" s="69"/>
    </row>
    <row r="14" spans="1:21">
      <c r="A14"/>
      <c r="B14"/>
      <c r="Q14" s="69"/>
    </row>
    <row r="15" spans="1:21">
      <c r="A15"/>
      <c r="B15"/>
      <c r="Q15" s="70"/>
    </row>
    <row r="16" spans="1:21">
      <c r="A16"/>
      <c r="B16"/>
    </row>
    <row r="17" spans="1:2">
      <c r="A17"/>
      <c r="B17"/>
    </row>
    <row r="18" spans="1:2">
      <c r="A18"/>
      <c r="B18"/>
    </row>
    <row r="19" spans="1:2">
      <c r="A19"/>
      <c r="B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"/>
  <sheetViews>
    <sheetView workbookViewId="0">
      <pane xSplit="1" ySplit="1" topLeftCell="K2" activePane="bottomRight" state="frozen"/>
      <selection pane="bottomRight" activeCell="B4" sqref="B4"/>
      <selection pane="bottomLeft" activeCell="L19" sqref="L19"/>
      <selection pane="topRight" activeCell="L19" sqref="L19"/>
    </sheetView>
  </sheetViews>
  <sheetFormatPr defaultColWidth="9.140625" defaultRowHeight="14.45"/>
  <cols>
    <col min="1" max="1" width="31.42578125" style="18" customWidth="1"/>
    <col min="2" max="17" width="14.5703125" style="18" customWidth="1"/>
    <col min="18" max="19" width="15" style="18" bestFit="1" customWidth="1"/>
    <col min="20" max="21" width="15" style="7" bestFit="1" customWidth="1"/>
    <col min="22" max="16384" width="9.140625" style="18"/>
  </cols>
  <sheetData>
    <row r="1" spans="1:21">
      <c r="A1" s="18" t="s">
        <v>33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 s="7">
        <v>2022</v>
      </c>
      <c r="U1" s="7">
        <v>2023</v>
      </c>
    </row>
    <row r="2" spans="1:21" s="28" customFormat="1">
      <c r="A2" s="28" t="s">
        <v>31</v>
      </c>
      <c r="B2" s="29">
        <v>9520000000</v>
      </c>
      <c r="C2" s="29">
        <v>8868000000</v>
      </c>
      <c r="D2" s="29">
        <v>8650000000</v>
      </c>
      <c r="E2" s="29">
        <v>8534000000</v>
      </c>
      <c r="F2" s="29">
        <v>8545000000</v>
      </c>
      <c r="G2" s="29">
        <v>8179000000</v>
      </c>
      <c r="H2" s="29">
        <v>7754000000</v>
      </c>
      <c r="I2" s="29">
        <v>7247000000</v>
      </c>
      <c r="J2" s="29">
        <v>6498000000</v>
      </c>
      <c r="K2" s="29">
        <v>5655000000</v>
      </c>
      <c r="L2" s="29">
        <v>5368000000</v>
      </c>
      <c r="M2" s="29">
        <v>4966000000</v>
      </c>
      <c r="N2" s="29">
        <v>4608000000</v>
      </c>
      <c r="O2" s="29">
        <v>4355000000</v>
      </c>
      <c r="P2" s="60">
        <v>4132000000</v>
      </c>
      <c r="Q2" s="60">
        <v>3938000000</v>
      </c>
      <c r="R2" s="11">
        <v>3670000000</v>
      </c>
      <c r="S2" s="60">
        <v>3362000000</v>
      </c>
      <c r="T2" s="60">
        <v>3187000000</v>
      </c>
      <c r="U2" s="60">
        <v>3314000000</v>
      </c>
    </row>
    <row r="3" spans="1:21">
      <c r="A3" s="18" t="s">
        <v>34</v>
      </c>
      <c r="B3" s="50">
        <v>14360</v>
      </c>
      <c r="C3" s="50">
        <v>14342</v>
      </c>
      <c r="D3" s="50">
        <v>14389</v>
      </c>
      <c r="E3" s="50">
        <v>15065</v>
      </c>
      <c r="F3" s="50">
        <v>15929</v>
      </c>
      <c r="G3" s="50">
        <v>16313</v>
      </c>
      <c r="H3" s="50">
        <v>16438</v>
      </c>
      <c r="I3" s="50">
        <v>18075</v>
      </c>
      <c r="J3" s="50">
        <v>17936</v>
      </c>
      <c r="K3" s="52">
        <v>14884.155848355476</v>
      </c>
      <c r="L3" s="52">
        <v>15055.67757992821</v>
      </c>
      <c r="M3" s="52">
        <v>15200.513968839097</v>
      </c>
      <c r="N3" s="52">
        <v>15276.19893786717</v>
      </c>
      <c r="O3" s="52">
        <v>15617.168442071648</v>
      </c>
      <c r="P3" s="52">
        <v>15879.700619684116</v>
      </c>
      <c r="Q3" s="52">
        <v>16284.743796995101</v>
      </c>
      <c r="R3" s="52">
        <v>16779.805145980208</v>
      </c>
      <c r="S3" s="52">
        <v>16985</v>
      </c>
      <c r="T3" s="52">
        <v>17374</v>
      </c>
      <c r="U3" s="52">
        <v>19510</v>
      </c>
    </row>
    <row r="4" spans="1:21">
      <c r="A4"/>
      <c r="B4"/>
      <c r="C4" s="2"/>
      <c r="K4" s="94"/>
      <c r="L4" s="94"/>
      <c r="M4" s="94"/>
      <c r="N4" s="94"/>
      <c r="O4" s="94"/>
      <c r="P4" s="94"/>
      <c r="Q4" s="94"/>
      <c r="R4" s="94"/>
      <c r="S4" s="94"/>
      <c r="T4" s="5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3"/>
  <sheetViews>
    <sheetView workbookViewId="0">
      <pane xSplit="1" topLeftCell="I1" activePane="topRight" state="frozen"/>
      <selection pane="topRight" activeCell="G8" sqref="G8"/>
      <selection activeCell="L19" sqref="L19"/>
    </sheetView>
  </sheetViews>
  <sheetFormatPr defaultColWidth="9.140625" defaultRowHeight="14.45"/>
  <cols>
    <col min="1" max="1" width="31.5703125" style="18" customWidth="1"/>
    <col min="2" max="15" width="15" style="18" customWidth="1"/>
    <col min="16" max="17" width="15" style="18" bestFit="1" customWidth="1"/>
    <col min="18" max="19" width="15" style="7" bestFit="1" customWidth="1"/>
    <col min="20" max="16384" width="9.140625" style="18"/>
  </cols>
  <sheetData>
    <row r="1" spans="1:19">
      <c r="A1" s="18" t="s">
        <v>35</v>
      </c>
      <c r="B1" s="18">
        <v>2006</v>
      </c>
      <c r="C1" s="18">
        <v>2007</v>
      </c>
      <c r="D1" s="18">
        <v>2008</v>
      </c>
      <c r="E1" s="18">
        <v>2009</v>
      </c>
      <c r="F1" s="18">
        <v>2010</v>
      </c>
      <c r="G1" s="18">
        <v>2011</v>
      </c>
      <c r="H1" s="18">
        <v>2012</v>
      </c>
      <c r="I1" s="18">
        <v>2013</v>
      </c>
      <c r="J1" s="18">
        <v>2014</v>
      </c>
      <c r="K1" s="18">
        <v>2015</v>
      </c>
      <c r="L1" s="18">
        <v>2016</v>
      </c>
      <c r="M1" s="18">
        <v>2017</v>
      </c>
      <c r="N1" s="18">
        <v>2018</v>
      </c>
      <c r="O1">
        <v>2019</v>
      </c>
      <c r="P1">
        <v>2020</v>
      </c>
      <c r="Q1">
        <v>2021</v>
      </c>
      <c r="R1" s="7">
        <v>2022</v>
      </c>
      <c r="S1" s="7">
        <v>2023</v>
      </c>
    </row>
    <row r="2" spans="1:19" s="28" customFormat="1">
      <c r="A2" s="28" t="s">
        <v>30</v>
      </c>
      <c r="B2" s="29">
        <v>148000000</v>
      </c>
      <c r="C2" s="29">
        <v>450000000</v>
      </c>
      <c r="D2" s="29">
        <v>780000000</v>
      </c>
      <c r="E2" s="29">
        <v>1091000000</v>
      </c>
      <c r="F2" s="29">
        <v>1500000000</v>
      </c>
      <c r="G2" s="29">
        <v>1922000000</v>
      </c>
      <c r="H2" s="29">
        <v>2312000000</v>
      </c>
      <c r="I2" s="29">
        <v>2604000000</v>
      </c>
      <c r="J2" s="29">
        <v>3112000000</v>
      </c>
      <c r="K2" s="29">
        <v>3530000000</v>
      </c>
      <c r="L2" s="29">
        <v>4097000000</v>
      </c>
      <c r="M2" s="29">
        <v>4580000000</v>
      </c>
      <c r="N2" s="60">
        <v>5182000000</v>
      </c>
      <c r="O2" s="11">
        <v>5761000000</v>
      </c>
      <c r="P2" s="11">
        <v>6362000000</v>
      </c>
      <c r="Q2" s="60">
        <v>6857000000</v>
      </c>
      <c r="R2" s="60">
        <v>7490000000</v>
      </c>
      <c r="S2" s="60">
        <v>9027000000</v>
      </c>
    </row>
    <row r="3" spans="1:19">
      <c r="A3" s="18" t="s">
        <v>36</v>
      </c>
      <c r="B3" s="50">
        <v>13956</v>
      </c>
      <c r="C3" s="50">
        <v>15733</v>
      </c>
      <c r="D3" s="50">
        <v>16576</v>
      </c>
      <c r="E3" s="50">
        <v>17443</v>
      </c>
      <c r="F3" s="50">
        <v>17192</v>
      </c>
      <c r="G3" s="50">
        <v>17614</v>
      </c>
      <c r="H3" s="50">
        <v>18698</v>
      </c>
      <c r="I3" s="86">
        <v>16803.147454651844</v>
      </c>
      <c r="J3" s="86">
        <v>17116.373908577298</v>
      </c>
      <c r="K3" s="86">
        <v>17536.163434903046</v>
      </c>
      <c r="L3" s="86">
        <v>18102.619565217392</v>
      </c>
      <c r="M3" s="86">
        <v>18513.313478426884</v>
      </c>
      <c r="N3" s="86">
        <v>18740.383321021756</v>
      </c>
      <c r="O3" s="86">
        <v>19109.853373438091</v>
      </c>
      <c r="P3" s="86">
        <v>19566.213891870149</v>
      </c>
      <c r="Q3" s="86">
        <v>19729</v>
      </c>
      <c r="R3" s="86">
        <v>20160</v>
      </c>
      <c r="S3" s="86">
        <v>22763</v>
      </c>
    </row>
    <row r="5" spans="1:19">
      <c r="A5"/>
      <c r="B5"/>
    </row>
    <row r="6" spans="1:19">
      <c r="A6"/>
      <c r="B6"/>
    </row>
    <row r="7" spans="1:19">
      <c r="A7"/>
      <c r="B7"/>
    </row>
    <row r="8" spans="1:19">
      <c r="A8"/>
      <c r="B8"/>
    </row>
    <row r="9" spans="1:19">
      <c r="A9"/>
      <c r="B9"/>
    </row>
    <row r="10" spans="1:19">
      <c r="A10"/>
      <c r="B10"/>
    </row>
    <row r="11" spans="1:19">
      <c r="A11"/>
      <c r="B11"/>
    </row>
    <row r="12" spans="1:19">
      <c r="A12"/>
      <c r="B12"/>
    </row>
    <row r="13" spans="1:19">
      <c r="A13"/>
      <c r="B1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74CD9203ED9D43B4B0C8EEF66607FA" ma:contentTypeVersion="27" ma:contentTypeDescription="Een nieuw document maken." ma:contentTypeScope="" ma:versionID="df012b64125e1c0158570b05decd226e">
  <xsd:schema xmlns:xsd="http://www.w3.org/2001/XMLSchema" xmlns:xs="http://www.w3.org/2001/XMLSchema" xmlns:p="http://schemas.microsoft.com/office/2006/metadata/properties" xmlns:ns2="13ea79a5-c801-406c-adce-37a58a381024" xmlns:ns3="1f38f90d-d8f3-4311-98e0-c0b3bd8be4f0" targetNamespace="http://schemas.microsoft.com/office/2006/metadata/properties" ma:root="true" ma:fieldsID="541227b36f52ce4c464f5c4bd0fde745" ns2:_="" ns3:_="">
    <xsd:import namespace="13ea79a5-c801-406c-adce-37a58a381024"/>
    <xsd:import namespace="1f38f90d-d8f3-4311-98e0-c0b3bd8be4f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a79a5-c801-406c-adce-37a58a38102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38f90d-d8f3-4311-98e0-c0b3bd8be4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85F133EE-92F4-4E33-8D30-312CB1374D75}"/>
</file>

<file path=customXml/itemProps2.xml><?xml version="1.0" encoding="utf-8"?>
<ds:datastoreItem xmlns:ds="http://schemas.openxmlformats.org/officeDocument/2006/customXml" ds:itemID="{9BBB5E21-AA5F-4361-AD74-05F9BD87EAB0}"/>
</file>

<file path=customXml/itemProps3.xml><?xml version="1.0" encoding="utf-8"?>
<ds:datastoreItem xmlns:ds="http://schemas.openxmlformats.org/officeDocument/2006/customXml" ds:itemID="{99F1AE16-15BE-4D3C-9C8E-68A3ED4EF838}"/>
</file>

<file path=customXml/itemProps4.xml><?xml version="1.0" encoding="utf-8"?>
<ds:datastoreItem xmlns:ds="http://schemas.openxmlformats.org/officeDocument/2006/customXml" ds:itemID="{72DF9EA7-B849-41B4-B781-91A2EFAB2774}"/>
</file>

<file path=customXml/itemProps5.xml><?xml version="1.0" encoding="utf-8"?>
<ds:datastoreItem xmlns:ds="http://schemas.openxmlformats.org/officeDocument/2006/customXml" ds:itemID="{CD68B46E-4B08-47FD-8FAE-9E4266A291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Tijmen te Kulve</dc:creator>
  <cp:keywords/>
  <dc:description/>
  <cp:lastModifiedBy>Tabois, Lydia (L.)</cp:lastModifiedBy>
  <cp:revision/>
  <dcterms:created xsi:type="dcterms:W3CDTF">2015-03-09T14:49:50Z</dcterms:created>
  <dcterms:modified xsi:type="dcterms:W3CDTF">2024-04-17T15:25:21Z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0x0101006874CD9203ED9D43B4B0C8EEF66607FA</vt:lpwstr>
  </property>
</Properties>
</file>